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330" windowWidth="23775" windowHeight="6435" tabRatio="639" activeTab="2"/>
  </bookViews>
  <sheets>
    <sheet name="I  rok 2019_2020" sheetId="1" r:id="rId1"/>
    <sheet name="II  rok 2020_2021" sheetId="2" r:id="rId2"/>
    <sheet name="III  rok 2021_2022" sheetId="3" r:id="rId3"/>
    <sheet name="PODSUMOWANIE" sheetId="4" r:id="rId4"/>
    <sheet name="suma 20192022" sheetId="5" r:id="rId5"/>
  </sheets>
  <definedNames>
    <definedName name="_xlnm.Print_Area" localSheetId="0">'I  rok 2019_2020'!$A$1:$AI$44</definedName>
    <definedName name="_xlnm.Print_Area" localSheetId="1">'II  rok 2020_2021'!$A$1:$AI$34</definedName>
    <definedName name="_xlnm.Print_Area" localSheetId="2">'III  rok 2021_2022'!$A$1:$AI$34</definedName>
    <definedName name="_xlnm.Print_Area" localSheetId="3">'PODSUMOWANIE'!$A$1:$T$31</definedName>
    <definedName name="_xlnm.Print_Area" localSheetId="4">'suma 20192022'!$A$1:$AC$7</definedName>
  </definedNames>
  <calcPr fullCalcOnLoad="1"/>
</workbook>
</file>

<file path=xl/sharedStrings.xml><?xml version="1.0" encoding="utf-8"?>
<sst xmlns="http://schemas.openxmlformats.org/spreadsheetml/2006/main" count="434" uniqueCount="188">
  <si>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</si>
  <si>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</si>
  <si>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</si>
  <si>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</si>
  <si>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</si>
  <si>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</si>
  <si>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</si>
  <si>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</si>
  <si>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</si>
  <si>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</si>
  <si>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</si>
  <si>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</si>
  <si>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</si>
  <si>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</si>
  <si>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</si>
  <si>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</si>
  <si>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</si>
  <si>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</si>
  <si>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</si>
  <si>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</si>
  <si>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</si>
  <si>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</si>
  <si>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</si>
  <si>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</si>
  <si>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</si>
  <si>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</si>
  <si>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</si>
  <si>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</si>
  <si>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</si>
  <si>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</si>
  <si>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</si>
  <si>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</si>
  <si>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</si>
  <si>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Dietetyki i Żywienia Klinicznego</t>
  </si>
  <si>
    <t>Zakład Anestezjologii i Intensywnej Terapii Wydziału Nauk o Zdrowiu</t>
  </si>
  <si>
    <t>Klinika Geriatrii</t>
  </si>
  <si>
    <t>Zakład Położnictwa, Ginekologii i Opieki Położniczo-Ginekologicznej</t>
  </si>
  <si>
    <t>Zakład Radiologii Dziecięcej</t>
  </si>
  <si>
    <t>Zakład Pielęgniarstwa Chirurgicznego</t>
  </si>
  <si>
    <t>Zakład Medycyny Klinicznej</t>
  </si>
  <si>
    <t>Zakład, w którym realizowana jest praca licencjacka</t>
  </si>
  <si>
    <t xml:space="preserve">Klinika Psychiatrii </t>
  </si>
  <si>
    <t xml:space="preserve">Język migowy                                  </t>
  </si>
  <si>
    <t>Szkolenie BHP - 4 godz</t>
  </si>
  <si>
    <t>Szkolenie biblioteczne - 2 godz</t>
  </si>
  <si>
    <t>Zakład Anatomii Prawidłowej Człowieka</t>
  </si>
  <si>
    <t xml:space="preserve">Zakład Fizjologii                                </t>
  </si>
  <si>
    <t xml:space="preserve">Zakład Zintegrowanej Opieki Medycznej </t>
  </si>
  <si>
    <t>Studium Filozofii i Psychologii Człowieka</t>
  </si>
  <si>
    <t>Zakład Zdrowia Publicznego</t>
  </si>
  <si>
    <t>Zakład Biofizyki</t>
  </si>
  <si>
    <t>Zakład Biochemii Lekarskiej</t>
  </si>
  <si>
    <t>Studium Języków  Obcych</t>
  </si>
  <si>
    <t>Zakład Genetyki Klinicznej</t>
  </si>
  <si>
    <t>Klinika Chorób Zakaźnych i Neuroinfekcji</t>
  </si>
  <si>
    <t xml:space="preserve">Zakład Medycyny Klinicznej                 </t>
  </si>
  <si>
    <t>Klinika Neonatologii i Intensywnej Terapii Noworodka</t>
  </si>
  <si>
    <t>Klinika Rehabilitacji</t>
  </si>
  <si>
    <t>Klinika Neurologii i Rehabilitacji Dziecięcej</t>
  </si>
  <si>
    <t>Samodzielna Pracownia Diagnostyki Układu Oddechowego i Bronchoskopii</t>
  </si>
  <si>
    <t>Zakład Zintegrowanej Opieki Medycznej</t>
  </si>
  <si>
    <t>Zakład Farmakologii Doświadczalnej</t>
  </si>
  <si>
    <t xml:space="preserve"> Studium Języków Obcych</t>
  </si>
  <si>
    <t>Łączny wymiar godzinowy</t>
  </si>
  <si>
    <t>wykłady</t>
  </si>
  <si>
    <t>seminaria</t>
  </si>
  <si>
    <t>samokształcenie</t>
  </si>
  <si>
    <t>zajęcia praktyczne</t>
  </si>
  <si>
    <t>praktyki zawodowe</t>
  </si>
  <si>
    <t>III</t>
  </si>
  <si>
    <t>IV</t>
  </si>
  <si>
    <t>V</t>
  </si>
  <si>
    <t>VI</t>
  </si>
  <si>
    <t>SUMA</t>
  </si>
  <si>
    <t>TABELA I</t>
  </si>
  <si>
    <t>zajęcia teoretyczne</t>
  </si>
  <si>
    <t>Zajęcia teoretyczne + samokształcenie</t>
  </si>
  <si>
    <t>Zajęcia teoretyczne + samokształcenie + zp+ pz</t>
  </si>
  <si>
    <t>TABELA II</t>
  </si>
  <si>
    <t>teoria</t>
  </si>
  <si>
    <t xml:space="preserve">RAZEM </t>
  </si>
  <si>
    <t>język</t>
  </si>
  <si>
    <t xml:space="preserve">ćwiczenia </t>
  </si>
  <si>
    <t>Seminarium dyplomowe - 5h/ za każdą pracę dyplomową</t>
  </si>
  <si>
    <t>SEMESTR III</t>
  </si>
  <si>
    <t>SEMESTR IV</t>
  </si>
  <si>
    <t>SEMESTR V</t>
  </si>
  <si>
    <t>SEMESTR VI</t>
  </si>
  <si>
    <r>
      <t xml:space="preserve">A- Anatomia                      </t>
    </r>
  </si>
  <si>
    <r>
      <t xml:space="preserve">A- Fizjologia                       </t>
    </r>
  </si>
  <si>
    <t>A- Genetyka</t>
  </si>
  <si>
    <t xml:space="preserve">A- Farmakologia                             </t>
  </si>
  <si>
    <t xml:space="preserve">B- Pedagogika        </t>
  </si>
  <si>
    <t xml:space="preserve">B- Psychologia     </t>
  </si>
  <si>
    <t>B- Socjologia</t>
  </si>
  <si>
    <t>B- Zdrowie publiczne</t>
  </si>
  <si>
    <t xml:space="preserve">C- Podstawowa Opieka Zdrowotna                                              </t>
  </si>
  <si>
    <t xml:space="preserve">C- Badanie fizykalne          </t>
  </si>
  <si>
    <t>C- Dietetyka</t>
  </si>
  <si>
    <t>D- Chirurgia i pielęgniarstwo chirurgiczne cz. 1</t>
  </si>
  <si>
    <t xml:space="preserve">D- Choroby wewnętrzne i pielęgniarstwo internistyczne   </t>
  </si>
  <si>
    <t>D- Pediatria i pielęgniarstwo pediatryczne</t>
  </si>
  <si>
    <t>D- Anestezjologia i pielęgniarstwo w zagrożeniu życiu</t>
  </si>
  <si>
    <t>D- Geriatria i pielęgniarstwo geriatryczne</t>
  </si>
  <si>
    <t>D- Neurologia i pielęgniarstwo neurologiczne</t>
  </si>
  <si>
    <t>D- Psychiatria i pielęgniarstwo psychiatryczne</t>
  </si>
  <si>
    <t>D- Położnictwo, ginekologia i pielęgniarstwo położniczo-ginekologiczne</t>
  </si>
  <si>
    <t>D- Podstawy ratownictwa medycznego</t>
  </si>
  <si>
    <t>D- Chirurgia i pielęgniarstwo chirurgiczne</t>
  </si>
  <si>
    <t>D- Opieka paliatywna</t>
  </si>
  <si>
    <t>C- Podstawy pielęgniarstwa</t>
  </si>
  <si>
    <t xml:space="preserve">C- Promocja zdrowia 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</si>
  <si>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</si>
  <si>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</si>
  <si>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</si>
  <si>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</si>
  <si>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</si>
  <si>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</si>
  <si>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</si>
  <si>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</si>
  <si>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</si>
  <si>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</si>
  <si>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PZ </t>
  </si>
  <si>
    <t>Razem liczba godzin</t>
  </si>
  <si>
    <t>liczba ogółem BN i PZ</t>
  </si>
  <si>
    <t>w tym 4 godz.bhp</t>
  </si>
  <si>
    <t xml:space="preserve">Pielęgniarstwo  </t>
  </si>
  <si>
    <t>Studium Wychowania Fizycznego i Sportu</t>
  </si>
  <si>
    <t>A- Radiologia</t>
  </si>
  <si>
    <t>A- Nauki podstawowe</t>
  </si>
  <si>
    <t>C- Nauki z zakresu podstaw opieki plg</t>
  </si>
  <si>
    <t>BHP</t>
  </si>
  <si>
    <t xml:space="preserve">ogółem liczba godzin BN </t>
  </si>
  <si>
    <t>ogółem liczba godzin  PZ</t>
  </si>
  <si>
    <t xml:space="preserve">Zakład Patomorfologii Ogólnej </t>
  </si>
  <si>
    <t>2018/2019</t>
  </si>
  <si>
    <t>Zakład Podstawowej Opieki Zdrowotnej</t>
  </si>
  <si>
    <t>A- Mikrobiologia i parazytologia</t>
  </si>
  <si>
    <t>A- Biochemia i biofizyka</t>
  </si>
  <si>
    <t>2019/2020</t>
  </si>
  <si>
    <t xml:space="preserve">STUDIA I STOPNIA  STACJONARNE  </t>
  </si>
  <si>
    <t xml:space="preserve">A- Patologia                                           </t>
  </si>
  <si>
    <t>Klinika Neurologii</t>
  </si>
  <si>
    <t xml:space="preserve">STUDIA I STOPNIA  STACJONARNE </t>
  </si>
  <si>
    <t>Zakład Higieny, Epidemiologii i Ergonimii</t>
  </si>
  <si>
    <t>Zakład Medycyny Wieku Rozwojowego i Pielęgniarstwa Pediatrycznego</t>
  </si>
  <si>
    <t>Klinika Rehabilitacji Dziecięcej z Ośrodkiem Pomocy Dzieciom Upośledzonym "Dać Szansę"</t>
  </si>
  <si>
    <t>Zakład Diagnostyki Mikrobiologicznej i Immunologii Infekcyjnej</t>
  </si>
  <si>
    <t>D- Nauki z zakresu opieki specjalistycznej</t>
  </si>
  <si>
    <t>ogółem</t>
  </si>
  <si>
    <t>Zakład Medycyny Populacyjnej i Prewencji Chorób Cywilizacyjnych</t>
  </si>
  <si>
    <t>Zakład Prawa Medycznego i Deontologii Lekarskeij</t>
  </si>
  <si>
    <t>2020/2021</t>
  </si>
  <si>
    <t xml:space="preserve">Klinika Medycyny Ratunkowej </t>
  </si>
  <si>
    <t>B- Prawo medyczne</t>
  </si>
  <si>
    <t xml:space="preserve">C- Etyka zawodu pielęgniarki                               </t>
  </si>
  <si>
    <t xml:space="preserve">C- Organizacja pracy pielegniarskiej                                              </t>
  </si>
  <si>
    <t>C- zajecia fakultatywne  do wyboru:</t>
  </si>
  <si>
    <t xml:space="preserve">D- Podstawy  rehabilitacji </t>
  </si>
  <si>
    <t>D- Badania  naukowe w pielęgniarstwie</t>
  </si>
  <si>
    <t>Współpraca w zespołach opieki zdrowotnej</t>
  </si>
  <si>
    <t>seminarium dyplomowy</t>
  </si>
  <si>
    <t xml:space="preserve">wychowanie fizyczne </t>
  </si>
  <si>
    <t>B- Nauki społeczne i humanistyczne</t>
  </si>
  <si>
    <t xml:space="preserve">C - Zakażenia szpitalne                      </t>
  </si>
  <si>
    <t>C -System informacji w ochronie zdrowia</t>
  </si>
  <si>
    <t xml:space="preserve">B- Jezyk angielski </t>
  </si>
  <si>
    <t xml:space="preserve">Wychowanie fizyczne </t>
  </si>
  <si>
    <t>KIERUNEK :     Pielęgniarstwo                                      I ROK                        rok akademicki:    2019/2020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</si>
  <si>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</si>
  <si>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</si>
  <si>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</si>
  <si>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</si>
  <si>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</si>
  <si>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</si>
  <si>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</si>
  <si>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</si>
  <si>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</si>
  <si>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>D- Pielęgniarstwo w opiece długoterminowej</t>
  </si>
  <si>
    <t>Standard</t>
  </si>
  <si>
    <t>Klinika Onkologii</t>
  </si>
  <si>
    <t xml:space="preserve">Profil praktyczny </t>
  </si>
  <si>
    <t>zp</t>
  </si>
  <si>
    <t>pz</t>
  </si>
  <si>
    <t>ćwiczenia podstawy pielegniarstwa : badania fizykalne</t>
  </si>
  <si>
    <t xml:space="preserve">ratownictwo medyczne ćwiczenia </t>
  </si>
  <si>
    <t>KIERUNEK :  PIELĘGNIARSTWO                                         II ROK                        rok akademicki:   2020/2021</t>
  </si>
  <si>
    <t>KIERUNEK :       PIELĘGNIARSTWO                                    III ROK                        rok akademicki:   2021/2022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</si>
</sst>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  <numFmt numFmtId="167" formatCode="0.0000"/>
    <numFmt numFmtId="168" formatCode="[$-415]dddd\,\ d\ mmmm\ yyyy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6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7" fillId="0" borderId="0" xfId="51">
      <alignment/>
      <protection/>
    </xf>
    <xf numFmtId="0" fontId="47" fillId="0" borderId="10" xfId="51" applyBorder="1" applyAlignment="1">
      <alignment horizontal="center" vertical="center" wrapText="1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55" fillId="0" borderId="0" xfId="51" applyFont="1" applyAlignment="1">
      <alignment vertical="center" wrapText="1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7" fillId="0" borderId="10" xfId="51" applyFont="1" applyBorder="1" applyAlignment="1">
      <alignment horizontal="center" vertical="center" wrapText="1"/>
      <protection/>
    </xf>
    <xf numFmtId="1" fontId="47" fillId="0" borderId="10" xfId="51" applyNumberFormat="1" applyBorder="1" applyAlignment="1">
      <alignment horizontal="center" vertical="center" wrapText="1"/>
      <protection/>
    </xf>
    <xf numFmtId="1" fontId="56" fillId="0" borderId="10" xfId="51" applyNumberFormat="1" applyFont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1" fontId="54" fillId="0" borderId="10" xfId="51" applyNumberFormat="1" applyFont="1" applyBorder="1" applyAlignment="1">
      <alignment horizontal="center" vertical="center" wrapText="1"/>
      <protection/>
    </xf>
    <xf numFmtId="0" fontId="59" fillId="0" borderId="11" xfId="51" applyFont="1" applyBorder="1" applyAlignment="1">
      <alignment vertical="center" wrapText="1"/>
      <protection/>
    </xf>
    <xf numFmtId="0" fontId="59" fillId="0" borderId="12" xfId="51" applyFont="1" applyBorder="1" applyAlignment="1">
      <alignment vertical="center" wrapText="1"/>
      <protection/>
    </xf>
    <xf numFmtId="0" fontId="59" fillId="0" borderId="13" xfId="51" applyFont="1" applyBorder="1" applyAlignment="1">
      <alignment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4" fillId="0" borderId="0" xfId="0" applyFont="1" applyAlignment="1">
      <alignment vertical="center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1" fontId="60" fillId="33" borderId="0" xfId="0" applyNumberFormat="1" applyFont="1" applyFill="1" applyAlignment="1">
      <alignment/>
    </xf>
    <xf numFmtId="0" fontId="60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1" fontId="60" fillId="33" borderId="14" xfId="0" applyNumberFormat="1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1" fontId="60" fillId="33" borderId="15" xfId="0" applyNumberFormat="1" applyFont="1" applyFill="1" applyBorder="1" applyAlignment="1">
      <alignment horizontal="center" vertical="center" wrapText="1"/>
    </xf>
    <xf numFmtId="1" fontId="60" fillId="33" borderId="13" xfId="0" applyNumberFormat="1" applyFont="1" applyFill="1" applyBorder="1" applyAlignment="1">
      <alignment horizontal="center" vertical="center" wrapText="1"/>
    </xf>
    <xf numFmtId="0" fontId="60" fillId="9" borderId="16" xfId="0" applyFont="1" applyFill="1" applyBorder="1" applyAlignment="1">
      <alignment horizontal="center" wrapText="1"/>
    </xf>
    <xf numFmtId="0" fontId="60" fillId="9" borderId="17" xfId="52" applyFont="1" applyFill="1" applyBorder="1" applyAlignment="1">
      <alignment wrapText="1"/>
      <protection/>
    </xf>
    <xf numFmtId="0" fontId="60" fillId="9" borderId="18" xfId="0" applyFont="1" applyFill="1" applyBorder="1" applyAlignment="1">
      <alignment horizontal="center" wrapText="1"/>
    </xf>
    <xf numFmtId="0" fontId="60" fillId="9" borderId="19" xfId="0" applyFont="1" applyFill="1" applyBorder="1" applyAlignment="1">
      <alignment horizontal="center" wrapText="1"/>
    </xf>
    <xf numFmtId="0" fontId="60" fillId="9" borderId="20" xfId="0" applyFont="1" applyFill="1" applyBorder="1" applyAlignment="1">
      <alignment horizontal="center" wrapText="1"/>
    </xf>
    <xf numFmtId="0" fontId="60" fillId="9" borderId="21" xfId="0" applyFont="1" applyFill="1" applyBorder="1" applyAlignment="1">
      <alignment horizontal="center" wrapText="1"/>
    </xf>
    <xf numFmtId="0" fontId="60" fillId="9" borderId="0" xfId="0" applyFont="1" applyFill="1" applyBorder="1" applyAlignment="1">
      <alignment horizontal="center" wrapText="1"/>
    </xf>
    <xf numFmtId="1" fontId="60" fillId="9" borderId="21" xfId="0" applyNumberFormat="1" applyFont="1" applyFill="1" applyBorder="1" applyAlignment="1">
      <alignment horizontal="center" wrapText="1"/>
    </xf>
    <xf numFmtId="1" fontId="60" fillId="9" borderId="18" xfId="0" applyNumberFormat="1" applyFont="1" applyFill="1" applyBorder="1" applyAlignment="1">
      <alignment horizontal="center" wrapText="1"/>
    </xf>
    <xf numFmtId="1" fontId="60" fillId="9" borderId="19" xfId="0" applyNumberFormat="1" applyFont="1" applyFill="1" applyBorder="1" applyAlignment="1">
      <alignment horizontal="center" wrapText="1"/>
    </xf>
    <xf numFmtId="1" fontId="60" fillId="9" borderId="22" xfId="0" applyNumberFormat="1" applyFont="1" applyFill="1" applyBorder="1" applyAlignment="1">
      <alignment horizontal="center" wrapText="1"/>
    </xf>
    <xf numFmtId="1" fontId="60" fillId="9" borderId="20" xfId="0" applyNumberFormat="1" applyFont="1" applyFill="1" applyBorder="1" applyAlignment="1">
      <alignment horizontal="center" wrapText="1"/>
    </xf>
    <xf numFmtId="0" fontId="60" fillId="9" borderId="0" xfId="0" applyFont="1" applyFill="1" applyBorder="1" applyAlignment="1">
      <alignment horizontal="left" wrapText="1"/>
    </xf>
    <xf numFmtId="165" fontId="60" fillId="9" borderId="0" xfId="0" applyNumberFormat="1" applyFont="1" applyFill="1" applyAlignment="1">
      <alignment/>
    </xf>
    <xf numFmtId="0" fontId="60" fillId="9" borderId="0" xfId="0" applyFont="1" applyFill="1" applyAlignment="1">
      <alignment/>
    </xf>
    <xf numFmtId="0" fontId="60" fillId="9" borderId="23" xfId="0" applyFont="1" applyFill="1" applyBorder="1" applyAlignment="1">
      <alignment horizontal="center" wrapText="1"/>
    </xf>
    <xf numFmtId="0" fontId="60" fillId="9" borderId="10" xfId="52" applyFont="1" applyFill="1" applyBorder="1" applyAlignment="1">
      <alignment wrapText="1"/>
      <protection/>
    </xf>
    <xf numFmtId="0" fontId="60" fillId="9" borderId="13" xfId="0" applyFont="1" applyFill="1" applyBorder="1" applyAlignment="1">
      <alignment horizontal="center" wrapText="1"/>
    </xf>
    <xf numFmtId="0" fontId="60" fillId="9" borderId="10" xfId="0" applyFont="1" applyFill="1" applyBorder="1" applyAlignment="1">
      <alignment horizontal="center" wrapText="1"/>
    </xf>
    <xf numFmtId="0" fontId="60" fillId="9" borderId="11" xfId="0" applyFont="1" applyFill="1" applyBorder="1" applyAlignment="1">
      <alignment horizontal="center" wrapText="1"/>
    </xf>
    <xf numFmtId="1" fontId="60" fillId="9" borderId="10" xfId="0" applyNumberFormat="1" applyFont="1" applyFill="1" applyBorder="1" applyAlignment="1">
      <alignment horizontal="center" wrapText="1"/>
    </xf>
    <xf numFmtId="1" fontId="60" fillId="9" borderId="13" xfId="0" applyNumberFormat="1" applyFont="1" applyFill="1" applyBorder="1" applyAlignment="1">
      <alignment horizontal="center" wrapText="1"/>
    </xf>
    <xf numFmtId="0" fontId="60" fillId="9" borderId="10" xfId="0" applyFont="1" applyFill="1" applyBorder="1" applyAlignment="1">
      <alignment horizontal="left" wrapText="1"/>
    </xf>
    <xf numFmtId="0" fontId="60" fillId="8" borderId="23" xfId="0" applyFont="1" applyFill="1" applyBorder="1" applyAlignment="1">
      <alignment horizontal="center" wrapText="1"/>
    </xf>
    <xf numFmtId="0" fontId="60" fillId="8" borderId="10" xfId="52" applyFont="1" applyFill="1" applyBorder="1" applyAlignment="1">
      <alignment wrapText="1"/>
      <protection/>
    </xf>
    <xf numFmtId="0" fontId="60" fillId="8" borderId="13" xfId="0" applyFont="1" applyFill="1" applyBorder="1" applyAlignment="1">
      <alignment horizontal="center" wrapText="1"/>
    </xf>
    <xf numFmtId="0" fontId="60" fillId="8" borderId="10" xfId="0" applyFont="1" applyFill="1" applyBorder="1" applyAlignment="1">
      <alignment horizontal="center" wrapText="1"/>
    </xf>
    <xf numFmtId="0" fontId="60" fillId="8" borderId="11" xfId="0" applyFont="1" applyFill="1" applyBorder="1" applyAlignment="1">
      <alignment horizontal="center" wrapText="1"/>
    </xf>
    <xf numFmtId="1" fontId="60" fillId="8" borderId="10" xfId="0" applyNumberFormat="1" applyFont="1" applyFill="1" applyBorder="1" applyAlignment="1">
      <alignment horizontal="center" wrapText="1"/>
    </xf>
    <xf numFmtId="0" fontId="60" fillId="8" borderId="10" xfId="0" applyFont="1" applyFill="1" applyBorder="1" applyAlignment="1">
      <alignment horizontal="left" wrapText="1"/>
    </xf>
    <xf numFmtId="165" fontId="60" fillId="8" borderId="0" xfId="0" applyNumberFormat="1" applyFont="1" applyFill="1" applyAlignment="1">
      <alignment/>
    </xf>
    <xf numFmtId="0" fontId="60" fillId="8" borderId="0" xfId="0" applyFont="1" applyFill="1" applyAlignment="1">
      <alignment/>
    </xf>
    <xf numFmtId="0" fontId="60" fillId="16" borderId="23" xfId="0" applyFont="1" applyFill="1" applyBorder="1" applyAlignment="1">
      <alignment horizontal="center" wrapText="1"/>
    </xf>
    <xf numFmtId="0" fontId="60" fillId="16" borderId="10" xfId="52" applyFont="1" applyFill="1" applyBorder="1" applyAlignment="1">
      <alignment wrapText="1"/>
      <protection/>
    </xf>
    <xf numFmtId="0" fontId="60" fillId="16" borderId="13" xfId="0" applyFont="1" applyFill="1" applyBorder="1" applyAlignment="1">
      <alignment horizontal="center" wrapText="1"/>
    </xf>
    <xf numFmtId="0" fontId="60" fillId="16" borderId="10" xfId="0" applyFont="1" applyFill="1" applyBorder="1" applyAlignment="1">
      <alignment horizontal="center" wrapText="1"/>
    </xf>
    <xf numFmtId="0" fontId="60" fillId="16" borderId="11" xfId="0" applyFont="1" applyFill="1" applyBorder="1" applyAlignment="1">
      <alignment horizontal="center" wrapText="1"/>
    </xf>
    <xf numFmtId="1" fontId="60" fillId="16" borderId="10" xfId="0" applyNumberFormat="1" applyFont="1" applyFill="1" applyBorder="1" applyAlignment="1">
      <alignment horizontal="center" wrapText="1"/>
    </xf>
    <xf numFmtId="1" fontId="60" fillId="16" borderId="13" xfId="0" applyNumberFormat="1" applyFont="1" applyFill="1" applyBorder="1" applyAlignment="1">
      <alignment horizontal="center" wrapText="1"/>
    </xf>
    <xf numFmtId="0" fontId="60" fillId="16" borderId="10" xfId="0" applyFont="1" applyFill="1" applyBorder="1" applyAlignment="1">
      <alignment horizontal="left" wrapText="1"/>
    </xf>
    <xf numFmtId="165" fontId="60" fillId="16" borderId="0" xfId="0" applyNumberFormat="1" applyFont="1" applyFill="1" applyAlignment="1">
      <alignment/>
    </xf>
    <xf numFmtId="0" fontId="60" fillId="16" borderId="0" xfId="0" applyFont="1" applyFill="1" applyAlignment="1">
      <alignment/>
    </xf>
    <xf numFmtId="0" fontId="60" fillId="8" borderId="10" xfId="52" applyFont="1" applyFill="1" applyBorder="1" applyAlignment="1">
      <alignment horizontal="left" wrapText="1"/>
      <protection/>
    </xf>
    <xf numFmtId="0" fontId="60" fillId="8" borderId="13" xfId="0" applyFont="1" applyFill="1" applyBorder="1" applyAlignment="1">
      <alignment wrapText="1"/>
    </xf>
    <xf numFmtId="0" fontId="60" fillId="8" borderId="24" xfId="0" applyFont="1" applyFill="1" applyBorder="1" applyAlignment="1">
      <alignment wrapText="1"/>
    </xf>
    <xf numFmtId="0" fontId="60" fillId="8" borderId="25" xfId="0" applyFont="1" applyFill="1" applyBorder="1" applyAlignment="1">
      <alignment wrapText="1"/>
    </xf>
    <xf numFmtId="0" fontId="60" fillId="8" borderId="26" xfId="0" applyFont="1" applyFill="1" applyBorder="1" applyAlignment="1">
      <alignment wrapText="1"/>
    </xf>
    <xf numFmtId="0" fontId="60" fillId="8" borderId="27" xfId="0" applyFont="1" applyFill="1" applyBorder="1" applyAlignment="1">
      <alignment wrapText="1"/>
    </xf>
    <xf numFmtId="1" fontId="60" fillId="8" borderId="24" xfId="0" applyNumberFormat="1" applyFont="1" applyFill="1" applyBorder="1" applyAlignment="1">
      <alignment wrapText="1"/>
    </xf>
    <xf numFmtId="1" fontId="60" fillId="8" borderId="10" xfId="0" applyNumberFormat="1" applyFont="1" applyFill="1" applyBorder="1" applyAlignment="1">
      <alignment wrapText="1"/>
    </xf>
    <xf numFmtId="0" fontId="60" fillId="9" borderId="10" xfId="0" applyFont="1" applyFill="1" applyBorder="1" applyAlignment="1">
      <alignment wrapText="1"/>
    </xf>
    <xf numFmtId="0" fontId="60" fillId="9" borderId="10" xfId="52" applyFont="1" applyFill="1" applyBorder="1" applyAlignment="1">
      <alignment horizontal="left" wrapText="1"/>
      <protection/>
    </xf>
    <xf numFmtId="0" fontId="60" fillId="8" borderId="11" xfId="0" applyFont="1" applyFill="1" applyBorder="1" applyAlignment="1">
      <alignment wrapText="1"/>
    </xf>
    <xf numFmtId="0" fontId="60" fillId="8" borderId="12" xfId="0" applyFont="1" applyFill="1" applyBorder="1" applyAlignment="1">
      <alignment wrapText="1"/>
    </xf>
    <xf numFmtId="0" fontId="60" fillId="8" borderId="21" xfId="0" applyFont="1" applyFill="1" applyBorder="1" applyAlignment="1">
      <alignment wrapText="1"/>
    </xf>
    <xf numFmtId="0" fontId="60" fillId="8" borderId="28" xfId="0" applyFont="1" applyFill="1" applyBorder="1" applyAlignment="1">
      <alignment wrapText="1"/>
    </xf>
    <xf numFmtId="0" fontId="60" fillId="8" borderId="17" xfId="0" applyFont="1" applyFill="1" applyBorder="1" applyAlignment="1">
      <alignment wrapText="1"/>
    </xf>
    <xf numFmtId="0" fontId="60" fillId="8" borderId="29" xfId="0" applyFont="1" applyFill="1" applyBorder="1" applyAlignment="1">
      <alignment wrapText="1"/>
    </xf>
    <xf numFmtId="0" fontId="60" fillId="8" borderId="30" xfId="0" applyFont="1" applyFill="1" applyBorder="1" applyAlignment="1">
      <alignment wrapText="1"/>
    </xf>
    <xf numFmtId="1" fontId="60" fillId="8" borderId="17" xfId="0" applyNumberFormat="1" applyFont="1" applyFill="1" applyBorder="1" applyAlignment="1">
      <alignment wrapText="1"/>
    </xf>
    <xf numFmtId="1" fontId="60" fillId="8" borderId="17" xfId="0" applyNumberFormat="1" applyFont="1" applyFill="1" applyBorder="1" applyAlignment="1">
      <alignment/>
    </xf>
    <xf numFmtId="0" fontId="60" fillId="33" borderId="23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/>
    </xf>
    <xf numFmtId="0" fontId="60" fillId="33" borderId="13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60" fillId="33" borderId="13" xfId="0" applyFont="1" applyFill="1" applyBorder="1" applyAlignment="1">
      <alignment horizontal="center" wrapText="1"/>
    </xf>
    <xf numFmtId="1" fontId="60" fillId="33" borderId="10" xfId="0" applyNumberFormat="1" applyFont="1" applyFill="1" applyBorder="1" applyAlignment="1">
      <alignment horizontal="center" wrapText="1"/>
    </xf>
    <xf numFmtId="1" fontId="60" fillId="33" borderId="13" xfId="0" applyNumberFormat="1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center" wrapText="1"/>
    </xf>
    <xf numFmtId="0" fontId="60" fillId="33" borderId="31" xfId="0" applyFont="1" applyFill="1" applyBorder="1" applyAlignment="1">
      <alignment horizontal="center" wrapText="1"/>
    </xf>
    <xf numFmtId="0" fontId="60" fillId="33" borderId="32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wrapText="1"/>
    </xf>
    <xf numFmtId="1" fontId="60" fillId="33" borderId="0" xfId="0" applyNumberFormat="1" applyFont="1" applyFill="1" applyBorder="1" applyAlignment="1">
      <alignment horizontal="center" wrapText="1"/>
    </xf>
    <xf numFmtId="1" fontId="60" fillId="33" borderId="33" xfId="0" applyNumberFormat="1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1" fontId="60" fillId="33" borderId="30" xfId="0" applyNumberFormat="1" applyFont="1" applyFill="1" applyBorder="1" applyAlignment="1">
      <alignment/>
    </xf>
    <xf numFmtId="1" fontId="60" fillId="33" borderId="34" xfId="0" applyNumberFormat="1" applyFont="1" applyFill="1" applyBorder="1" applyAlignment="1">
      <alignment/>
    </xf>
    <xf numFmtId="1" fontId="60" fillId="33" borderId="29" xfId="0" applyNumberFormat="1" applyFont="1" applyFill="1" applyBorder="1" applyAlignment="1">
      <alignment/>
    </xf>
    <xf numFmtId="1" fontId="60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/>
    </xf>
    <xf numFmtId="1" fontId="60" fillId="33" borderId="11" xfId="0" applyNumberFormat="1" applyFont="1" applyFill="1" applyBorder="1" applyAlignment="1">
      <alignment/>
    </xf>
    <xf numFmtId="1" fontId="60" fillId="33" borderId="12" xfId="0" applyNumberFormat="1" applyFont="1" applyFill="1" applyBorder="1" applyAlignment="1">
      <alignment/>
    </xf>
    <xf numFmtId="1" fontId="60" fillId="33" borderId="13" xfId="0" applyNumberFormat="1" applyFont="1" applyFill="1" applyBorder="1" applyAlignment="1">
      <alignment/>
    </xf>
    <xf numFmtId="1" fontId="60" fillId="33" borderId="0" xfId="0" applyNumberFormat="1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left" wrapText="1"/>
    </xf>
    <xf numFmtId="0" fontId="60" fillId="33" borderId="20" xfId="0" applyFont="1" applyFill="1" applyBorder="1" applyAlignment="1">
      <alignment wrapText="1"/>
    </xf>
    <xf numFmtId="0" fontId="60" fillId="33" borderId="33" xfId="0" applyFont="1" applyFill="1" applyBorder="1" applyAlignment="1">
      <alignment wrapText="1"/>
    </xf>
    <xf numFmtId="1" fontId="60" fillId="33" borderId="0" xfId="0" applyNumberFormat="1" applyFont="1" applyFill="1" applyBorder="1" applyAlignment="1">
      <alignment horizontal="left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 wrapText="1"/>
    </xf>
    <xf numFmtId="14" fontId="61" fillId="33" borderId="0" xfId="0" applyNumberFormat="1" applyFont="1" applyFill="1" applyBorder="1" applyAlignment="1">
      <alignment horizontal="right" vertical="center"/>
    </xf>
    <xf numFmtId="2" fontId="60" fillId="33" borderId="0" xfId="0" applyNumberFormat="1" applyFont="1" applyFill="1" applyAlignment="1">
      <alignment/>
    </xf>
    <xf numFmtId="1" fontId="60" fillId="33" borderId="10" xfId="0" applyNumberFormat="1" applyFont="1" applyFill="1" applyBorder="1" applyAlignment="1">
      <alignment wrapText="1"/>
    </xf>
    <xf numFmtId="2" fontId="60" fillId="8" borderId="0" xfId="0" applyNumberFormat="1" applyFont="1" applyFill="1" applyAlignment="1">
      <alignment/>
    </xf>
    <xf numFmtId="1" fontId="60" fillId="9" borderId="10" xfId="0" applyNumberFormat="1" applyFont="1" applyFill="1" applyBorder="1" applyAlignment="1">
      <alignment wrapText="1"/>
    </xf>
    <xf numFmtId="2" fontId="60" fillId="9" borderId="0" xfId="0" applyNumberFormat="1" applyFont="1" applyFill="1" applyAlignment="1">
      <alignment/>
    </xf>
    <xf numFmtId="1" fontId="60" fillId="16" borderId="10" xfId="0" applyNumberFormat="1" applyFont="1" applyFill="1" applyBorder="1" applyAlignment="1">
      <alignment wrapText="1"/>
    </xf>
    <xf numFmtId="2" fontId="60" fillId="16" borderId="0" xfId="0" applyNumberFormat="1" applyFont="1" applyFill="1" applyAlignment="1">
      <alignment/>
    </xf>
    <xf numFmtId="2" fontId="60" fillId="34" borderId="0" xfId="0" applyNumberFormat="1" applyFont="1" applyFill="1" applyAlignment="1">
      <alignment/>
    </xf>
    <xf numFmtId="0" fontId="60" fillId="35" borderId="0" xfId="0" applyFont="1" applyFill="1" applyAlignment="1">
      <alignment vertical="center"/>
    </xf>
    <xf numFmtId="0" fontId="60" fillId="8" borderId="10" xfId="0" applyFont="1" applyFill="1" applyBorder="1" applyAlignment="1">
      <alignment wrapText="1"/>
    </xf>
    <xf numFmtId="1" fontId="60" fillId="33" borderId="10" xfId="0" applyNumberFormat="1" applyFont="1" applyFill="1" applyBorder="1" applyAlignment="1">
      <alignment/>
    </xf>
    <xf numFmtId="0" fontId="60" fillId="35" borderId="0" xfId="0" applyFont="1" applyFill="1" applyAlignment="1">
      <alignment/>
    </xf>
    <xf numFmtId="0" fontId="60" fillId="0" borderId="0" xfId="0" applyFont="1" applyFill="1" applyAlignment="1">
      <alignment/>
    </xf>
    <xf numFmtId="1" fontId="60" fillId="0" borderId="0" xfId="0" applyNumberFormat="1" applyFont="1" applyBorder="1" applyAlignment="1">
      <alignment/>
    </xf>
    <xf numFmtId="1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33" xfId="0" applyFont="1" applyBorder="1" applyAlignment="1">
      <alignment wrapText="1"/>
    </xf>
    <xf numFmtId="0" fontId="60" fillId="0" borderId="0" xfId="0" applyFont="1" applyAlignment="1">
      <alignment horizontal="left"/>
    </xf>
    <xf numFmtId="0" fontId="60" fillId="0" borderId="0" xfId="0" applyFont="1" applyBorder="1" applyAlignment="1">
      <alignment/>
    </xf>
    <xf numFmtId="0" fontId="60" fillId="33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 wrapText="1"/>
    </xf>
    <xf numFmtId="1" fontId="60" fillId="0" borderId="0" xfId="0" applyNumberFormat="1" applyFont="1" applyFill="1" applyBorder="1" applyAlignment="1">
      <alignment horizontal="center" wrapText="1"/>
    </xf>
    <xf numFmtId="1" fontId="60" fillId="0" borderId="33" xfId="0" applyNumberFormat="1" applyFont="1" applyFill="1" applyBorder="1" applyAlignment="1">
      <alignment horizontal="center" wrapText="1"/>
    </xf>
    <xf numFmtId="0" fontId="60" fillId="0" borderId="2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1" fontId="60" fillId="0" borderId="29" xfId="0" applyNumberFormat="1" applyFont="1" applyFill="1" applyBorder="1" applyAlignment="1">
      <alignment/>
    </xf>
    <xf numFmtId="1" fontId="60" fillId="0" borderId="13" xfId="0" applyNumberFormat="1" applyFont="1" applyBorder="1" applyAlignment="1">
      <alignment/>
    </xf>
    <xf numFmtId="1" fontId="60" fillId="0" borderId="0" xfId="0" applyNumberFormat="1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0" fillId="33" borderId="0" xfId="0" applyFont="1" applyFill="1" applyBorder="1" applyAlignment="1">
      <alignment horizontal="center" textRotation="255" wrapText="1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60" fillId="33" borderId="0" xfId="0" applyFont="1" applyFill="1" applyBorder="1" applyAlignment="1">
      <alignment horizontal="center"/>
    </xf>
    <xf numFmtId="0" fontId="60" fillId="36" borderId="0" xfId="0" applyFont="1" applyFill="1" applyBorder="1" applyAlignment="1">
      <alignment/>
    </xf>
    <xf numFmtId="0" fontId="60" fillId="36" borderId="0" xfId="0" applyFont="1" applyFill="1" applyBorder="1" applyAlignment="1">
      <alignment horizontal="center"/>
    </xf>
    <xf numFmtId="14" fontId="61" fillId="33" borderId="0" xfId="0" applyNumberFormat="1" applyFont="1" applyFill="1" applyBorder="1" applyAlignment="1">
      <alignment horizontal="right"/>
    </xf>
    <xf numFmtId="0" fontId="4" fillId="37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4" fillId="37" borderId="1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" fontId="4" fillId="37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7" borderId="0" xfId="0" applyNumberFormat="1" applyFont="1" applyFill="1" applyAlignment="1">
      <alignment wrapText="1"/>
    </xf>
    <xf numFmtId="1" fontId="5" fillId="37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7" borderId="0" xfId="0" applyNumberFormat="1" applyFont="1" applyFill="1" applyBorder="1" applyAlignment="1">
      <alignment wrapText="1"/>
    </xf>
    <xf numFmtId="0" fontId="5" fillId="33" borderId="35" xfId="0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24" xfId="0" applyNumberFormat="1" applyFont="1" applyFill="1" applyBorder="1" applyAlignment="1">
      <alignment wrapText="1"/>
    </xf>
    <xf numFmtId="1" fontId="5" fillId="37" borderId="0" xfId="0" applyNumberFormat="1" applyFont="1" applyFill="1" applyBorder="1" applyAlignment="1">
      <alignment horizontal="center" wrapText="1"/>
    </xf>
    <xf numFmtId="1" fontId="5" fillId="37" borderId="12" xfId="0" applyNumberFormat="1" applyFont="1" applyFill="1" applyBorder="1" applyAlignment="1">
      <alignment wrapText="1"/>
    </xf>
    <xf numFmtId="1" fontId="5" fillId="0" borderId="0" xfId="0" applyNumberFormat="1" applyFont="1" applyAlignment="1">
      <alignment wrapText="1"/>
    </xf>
    <xf numFmtId="1" fontId="4" fillId="9" borderId="10" xfId="0" applyNumberFormat="1" applyFont="1" applyFill="1" applyBorder="1" applyAlignment="1">
      <alignment wrapText="1"/>
    </xf>
    <xf numFmtId="1" fontId="4" fillId="9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 horizontal="center" wrapText="1"/>
    </xf>
    <xf numFmtId="1" fontId="4" fillId="8" borderId="10" xfId="0" applyNumberFormat="1" applyFont="1" applyFill="1" applyBorder="1" applyAlignment="1">
      <alignment wrapText="1"/>
    </xf>
    <xf numFmtId="1" fontId="4" fillId="8" borderId="10" xfId="0" applyNumberFormat="1" applyFont="1" applyFill="1" applyBorder="1" applyAlignment="1">
      <alignment horizontal="center" wrapText="1"/>
    </xf>
    <xf numFmtId="1" fontId="62" fillId="0" borderId="0" xfId="0" applyNumberFormat="1" applyFont="1" applyAlignment="1">
      <alignment wrapText="1"/>
    </xf>
    <xf numFmtId="0" fontId="4" fillId="34" borderId="0" xfId="0" applyFont="1" applyFill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wrapText="1"/>
    </xf>
    <xf numFmtId="1" fontId="62" fillId="34" borderId="0" xfId="0" applyNumberFormat="1" applyFont="1" applyFill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1" fontId="60" fillId="33" borderId="10" xfId="0" applyNumberFormat="1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1" fontId="60" fillId="33" borderId="10" xfId="0" applyNumberFormat="1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1" fontId="63" fillId="8" borderId="13" xfId="0" applyNumberFormat="1" applyFont="1" applyFill="1" applyBorder="1" applyAlignment="1">
      <alignment horizontal="center" wrapText="1"/>
    </xf>
    <xf numFmtId="1" fontId="63" fillId="8" borderId="10" xfId="0" applyNumberFormat="1" applyFont="1" applyFill="1" applyBorder="1" applyAlignment="1">
      <alignment horizontal="center" wrapText="1"/>
    </xf>
    <xf numFmtId="1" fontId="63" fillId="8" borderId="10" xfId="0" applyNumberFormat="1" applyFont="1" applyFill="1" applyBorder="1" applyAlignment="1">
      <alignment wrapText="1"/>
    </xf>
    <xf numFmtId="1" fontId="63" fillId="8" borderId="24" xfId="0" applyNumberFormat="1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165" fontId="5" fillId="37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4" fillId="9" borderId="10" xfId="0" applyNumberFormat="1" applyFont="1" applyFill="1" applyBorder="1" applyAlignment="1">
      <alignment horizontal="center" wrapText="1"/>
    </xf>
    <xf numFmtId="165" fontId="4" fillId="10" borderId="10" xfId="0" applyNumberFormat="1" applyFont="1" applyFill="1" applyBorder="1" applyAlignment="1">
      <alignment horizontal="center" wrapText="1"/>
    </xf>
    <xf numFmtId="165" fontId="4" fillId="8" borderId="10" xfId="0" applyNumberFormat="1" applyFont="1" applyFill="1" applyBorder="1" applyAlignment="1">
      <alignment horizontal="center" wrapText="1"/>
    </xf>
    <xf numFmtId="165" fontId="4" fillId="34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60" fillId="38" borderId="10" xfId="0" applyFont="1" applyFill="1" applyBorder="1" applyAlignment="1">
      <alignment horizontal="center" wrapText="1"/>
    </xf>
    <xf numFmtId="0" fontId="60" fillId="38" borderId="13" xfId="0" applyFont="1" applyFill="1" applyBorder="1" applyAlignment="1">
      <alignment horizontal="center" wrapText="1"/>
    </xf>
    <xf numFmtId="1" fontId="4" fillId="38" borderId="0" xfId="0" applyNumberFormat="1" applyFont="1" applyFill="1" applyAlignment="1">
      <alignment wrapText="1"/>
    </xf>
    <xf numFmtId="1" fontId="6" fillId="38" borderId="0" xfId="0" applyNumberFormat="1" applyFont="1" applyFill="1" applyAlignment="1">
      <alignment wrapText="1"/>
    </xf>
    <xf numFmtId="1" fontId="5" fillId="39" borderId="11" xfId="0" applyNumberFormat="1" applyFont="1" applyFill="1" applyBorder="1" applyAlignment="1">
      <alignment horizontal="right" wrapText="1"/>
    </xf>
    <xf numFmtId="1" fontId="5" fillId="39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1" fontId="5" fillId="39" borderId="10" xfId="0" applyNumberFormat="1" applyFont="1" applyFill="1" applyBorder="1" applyAlignment="1">
      <alignment horizontal="right" wrapText="1"/>
    </xf>
    <xf numFmtId="165" fontId="5" fillId="39" borderId="1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" fontId="5" fillId="39" borderId="10" xfId="0" applyNumberFormat="1" applyFont="1" applyFill="1" applyBorder="1" applyAlignment="1">
      <alignment horizontal="right" vertical="center" wrapText="1"/>
    </xf>
    <xf numFmtId="165" fontId="5" fillId="39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wrapText="1"/>
    </xf>
    <xf numFmtId="1" fontId="5" fillId="37" borderId="0" xfId="0" applyNumberFormat="1" applyFont="1" applyFill="1" applyAlignment="1">
      <alignment horizontal="right" wrapText="1"/>
    </xf>
    <xf numFmtId="1" fontId="4" fillId="37" borderId="0" xfId="0" applyNumberFormat="1" applyFont="1" applyFill="1" applyAlignment="1">
      <alignment horizontal="right" wrapText="1"/>
    </xf>
    <xf numFmtId="1" fontId="4" fillId="33" borderId="31" xfId="0" applyNumberFormat="1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1" fontId="60" fillId="33" borderId="24" xfId="0" applyNumberFormat="1" applyFont="1" applyFill="1" applyBorder="1" applyAlignment="1">
      <alignment horizontal="center" vertical="center" wrapText="1"/>
    </xf>
    <xf numFmtId="1" fontId="60" fillId="33" borderId="17" xfId="0" applyNumberFormat="1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1" fontId="60" fillId="33" borderId="36" xfId="0" applyNumberFormat="1" applyFont="1" applyFill="1" applyBorder="1" applyAlignment="1">
      <alignment horizontal="center" wrapText="1"/>
    </xf>
    <xf numFmtId="1" fontId="60" fillId="33" borderId="37" xfId="0" applyNumberFormat="1" applyFont="1" applyFill="1" applyBorder="1" applyAlignment="1">
      <alignment horizontal="center" wrapText="1"/>
    </xf>
    <xf numFmtId="1" fontId="60" fillId="33" borderId="38" xfId="0" applyNumberFormat="1" applyFont="1" applyFill="1" applyBorder="1" applyAlignment="1">
      <alignment horizontal="center" wrapText="1"/>
    </xf>
    <xf numFmtId="1" fontId="60" fillId="33" borderId="10" xfId="0" applyNumberFormat="1" applyFont="1" applyFill="1" applyBorder="1" applyAlignment="1">
      <alignment horizontal="center" wrapText="1"/>
    </xf>
    <xf numFmtId="1" fontId="60" fillId="33" borderId="17" xfId="0" applyNumberFormat="1" applyFont="1" applyFill="1" applyBorder="1" applyAlignment="1">
      <alignment horizontal="center" wrapText="1"/>
    </xf>
    <xf numFmtId="1" fontId="60" fillId="33" borderId="13" xfId="0" applyNumberFormat="1" applyFont="1" applyFill="1" applyBorder="1" applyAlignment="1">
      <alignment horizont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1" fontId="60" fillId="33" borderId="13" xfId="0" applyNumberFormat="1" applyFont="1" applyFill="1" applyBorder="1" applyAlignment="1">
      <alignment horizontal="center" vertical="center" wrapText="1"/>
    </xf>
    <xf numFmtId="0" fontId="60" fillId="9" borderId="13" xfId="0" applyFont="1" applyFill="1" applyBorder="1" applyAlignment="1">
      <alignment horizontal="center" wrapText="1"/>
    </xf>
    <xf numFmtId="0" fontId="60" fillId="9" borderId="11" xfId="0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 wrapText="1"/>
    </xf>
    <xf numFmtId="0" fontId="60" fillId="33" borderId="39" xfId="0" applyFont="1" applyFill="1" applyBorder="1" applyAlignment="1">
      <alignment horizontal="center" vertical="center" textRotation="90" wrapText="1"/>
    </xf>
    <xf numFmtId="0" fontId="60" fillId="33" borderId="14" xfId="0" applyFont="1" applyFill="1" applyBorder="1" applyAlignment="1">
      <alignment horizontal="center" vertical="center" textRotation="90" wrapText="1"/>
    </xf>
    <xf numFmtId="0" fontId="60" fillId="33" borderId="11" xfId="0" applyFont="1" applyFill="1" applyBorder="1" applyAlignment="1">
      <alignment horizontal="center" wrapText="1"/>
    </xf>
    <xf numFmtId="0" fontId="61" fillId="33" borderId="15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left"/>
    </xf>
    <xf numFmtId="0" fontId="60" fillId="16" borderId="13" xfId="0" applyFont="1" applyFill="1" applyBorder="1" applyAlignment="1">
      <alignment horizontal="center" wrapText="1"/>
    </xf>
    <xf numFmtId="0" fontId="61" fillId="33" borderId="1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42" xfId="0" applyFont="1" applyFill="1" applyBorder="1" applyAlignment="1">
      <alignment horizontal="center" vertical="center" textRotation="90" wrapText="1"/>
    </xf>
    <xf numFmtId="0" fontId="60" fillId="33" borderId="11" xfId="0" applyFont="1" applyFill="1" applyBorder="1" applyAlignment="1">
      <alignment horizontal="center" vertical="center" textRotation="90" wrapText="1"/>
    </xf>
    <xf numFmtId="0" fontId="61" fillId="33" borderId="34" xfId="0" applyFont="1" applyFill="1" applyBorder="1" applyAlignment="1">
      <alignment horizontal="center"/>
    </xf>
    <xf numFmtId="0" fontId="60" fillId="16" borderId="11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left" vertical="center" wrapText="1"/>
    </xf>
    <xf numFmtId="1" fontId="60" fillId="33" borderId="39" xfId="0" applyNumberFormat="1" applyFont="1" applyFill="1" applyBorder="1" applyAlignment="1">
      <alignment horizontal="center" vertical="center" wrapText="1"/>
    </xf>
    <xf numFmtId="1" fontId="60" fillId="33" borderId="40" xfId="0" applyNumberFormat="1" applyFont="1" applyFill="1" applyBorder="1" applyAlignment="1">
      <alignment horizontal="center" vertical="center" wrapText="1"/>
    </xf>
    <xf numFmtId="1" fontId="60" fillId="33" borderId="41" xfId="0" applyNumberFormat="1" applyFont="1" applyFill="1" applyBorder="1" applyAlignment="1">
      <alignment horizontal="center" vertical="center" wrapText="1"/>
    </xf>
    <xf numFmtId="1" fontId="60" fillId="33" borderId="14" xfId="0" applyNumberFormat="1" applyFont="1" applyFill="1" applyBorder="1" applyAlignment="1">
      <alignment horizontal="center" vertical="center" wrapText="1"/>
    </xf>
    <xf numFmtId="1" fontId="60" fillId="33" borderId="15" xfId="0" applyNumberFormat="1" applyFont="1" applyFill="1" applyBorder="1" applyAlignment="1">
      <alignment horizontal="center" vertical="center" wrapText="1"/>
    </xf>
    <xf numFmtId="0" fontId="60" fillId="9" borderId="43" xfId="0" applyFont="1" applyFill="1" applyBorder="1" applyAlignment="1">
      <alignment horizontal="center" wrapText="1"/>
    </xf>
    <xf numFmtId="0" fontId="60" fillId="9" borderId="16" xfId="0" applyFont="1" applyFill="1" applyBorder="1" applyAlignment="1">
      <alignment horizontal="center" wrapText="1"/>
    </xf>
    <xf numFmtId="0" fontId="60" fillId="33" borderId="24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 wrapText="1"/>
    </xf>
    <xf numFmtId="0" fontId="60" fillId="33" borderId="14" xfId="0" applyFont="1" applyFill="1" applyBorder="1" applyAlignment="1">
      <alignment horizontal="left"/>
    </xf>
    <xf numFmtId="0" fontId="60" fillId="16" borderId="10" xfId="52" applyFont="1" applyFill="1" applyBorder="1" applyAlignment="1">
      <alignment horizontal="left" wrapText="1"/>
      <protection/>
    </xf>
    <xf numFmtId="0" fontId="60" fillId="9" borderId="10" xfId="52" applyFont="1" applyFill="1" applyBorder="1" applyAlignment="1">
      <alignment horizontal="left" wrapText="1"/>
      <protection/>
    </xf>
    <xf numFmtId="0" fontId="60" fillId="33" borderId="14" xfId="0" applyFont="1" applyFill="1" applyBorder="1" applyAlignment="1">
      <alignment horizontal="center" vertical="center" wrapText="1"/>
    </xf>
    <xf numFmtId="0" fontId="60" fillId="16" borderId="43" xfId="0" applyFont="1" applyFill="1" applyBorder="1" applyAlignment="1">
      <alignment horizontal="center" wrapText="1"/>
    </xf>
    <xf numFmtId="0" fontId="60" fillId="16" borderId="44" xfId="0" applyFont="1" applyFill="1" applyBorder="1" applyAlignment="1">
      <alignment horizontal="center" wrapText="1"/>
    </xf>
    <xf numFmtId="0" fontId="60" fillId="16" borderId="16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60" fillId="33" borderId="24" xfId="0" applyFont="1" applyFill="1" applyBorder="1" applyAlignment="1">
      <alignment horizontal="center" wrapText="1"/>
    </xf>
    <xf numFmtId="0" fontId="60" fillId="38" borderId="10" xfId="0" applyFont="1" applyFill="1" applyBorder="1" applyAlignment="1">
      <alignment horizontal="center" wrapText="1"/>
    </xf>
    <xf numFmtId="0" fontId="60" fillId="33" borderId="44" xfId="0" applyFont="1" applyFill="1" applyBorder="1" applyAlignment="1">
      <alignment horizontal="left" wrapText="1"/>
    </xf>
    <xf numFmtId="0" fontId="60" fillId="33" borderId="18" xfId="0" applyFont="1" applyFill="1" applyBorder="1" applyAlignment="1">
      <alignment horizontal="left" wrapText="1"/>
    </xf>
    <xf numFmtId="0" fontId="60" fillId="33" borderId="17" xfId="0" applyFont="1" applyFill="1" applyBorder="1" applyAlignment="1">
      <alignment/>
    </xf>
    <xf numFmtId="0" fontId="60" fillId="33" borderId="21" xfId="0" applyFont="1" applyFill="1" applyBorder="1" applyAlignment="1">
      <alignment horizontal="left"/>
    </xf>
    <xf numFmtId="0" fontId="60" fillId="33" borderId="19" xfId="0" applyFont="1" applyFill="1" applyBorder="1" applyAlignment="1">
      <alignment horizontal="left"/>
    </xf>
    <xf numFmtId="0" fontId="60" fillId="38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1" fontId="60" fillId="33" borderId="10" xfId="0" applyNumberFormat="1" applyFont="1" applyFill="1" applyBorder="1" applyAlignment="1">
      <alignment wrapText="1"/>
    </xf>
    <xf numFmtId="0" fontId="61" fillId="33" borderId="34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left"/>
    </xf>
    <xf numFmtId="0" fontId="60" fillId="0" borderId="19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44" xfId="0" applyFont="1" applyFill="1" applyBorder="1" applyAlignment="1">
      <alignment horizontal="left" wrapText="1"/>
    </xf>
    <xf numFmtId="0" fontId="60" fillId="0" borderId="18" xfId="0" applyFont="1" applyBorder="1" applyAlignment="1">
      <alignment horizontal="left" wrapText="1"/>
    </xf>
    <xf numFmtId="0" fontId="60" fillId="0" borderId="10" xfId="0" applyFont="1" applyFill="1" applyBorder="1" applyAlignment="1">
      <alignment horizontal="center" wrapText="1"/>
    </xf>
    <xf numFmtId="0" fontId="60" fillId="0" borderId="17" xfId="0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165" fontId="60" fillId="33" borderId="10" xfId="0" applyNumberFormat="1" applyFont="1" applyFill="1" applyBorder="1" applyAlignment="1">
      <alignment horizontal="center" wrapText="1"/>
    </xf>
    <xf numFmtId="0" fontId="60" fillId="0" borderId="24" xfId="0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1" fontId="4" fillId="10" borderId="10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5" fillId="37" borderId="19" xfId="0" applyNumberFormat="1" applyFont="1" applyFill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5" fillId="37" borderId="24" xfId="0" applyNumberFormat="1" applyFont="1" applyFill="1" applyBorder="1" applyAlignment="1">
      <alignment horizontal="center" wrapText="1"/>
    </xf>
    <xf numFmtId="1" fontId="4" fillId="33" borderId="24" xfId="0" applyNumberFormat="1" applyFont="1" applyFill="1" applyBorder="1" applyAlignment="1">
      <alignment horizontal="center" wrapText="1"/>
    </xf>
    <xf numFmtId="1" fontId="4" fillId="33" borderId="17" xfId="0" applyNumberFormat="1" applyFont="1" applyFill="1" applyBorder="1" applyAlignment="1">
      <alignment horizontal="center" wrapText="1"/>
    </xf>
    <xf numFmtId="0" fontId="64" fillId="0" borderId="10" xfId="51" applyFont="1" applyBorder="1" applyAlignment="1">
      <alignment horizontal="center" vertical="center" textRotation="90" wrapText="1"/>
      <protection/>
    </xf>
    <xf numFmtId="0" fontId="65" fillId="0" borderId="10" xfId="51" applyFont="1" applyBorder="1" applyAlignment="1">
      <alignment horizontal="center" vertical="center" textRotation="90" wrapText="1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4" fillId="0" borderId="24" xfId="51" applyFont="1" applyBorder="1" applyAlignment="1">
      <alignment horizontal="center" vertical="center" wrapText="1"/>
      <protection/>
    </xf>
    <xf numFmtId="0" fontId="54" fillId="0" borderId="19" xfId="51" applyFont="1" applyBorder="1" applyAlignment="1">
      <alignment horizontal="center" vertical="center" wrapText="1"/>
      <protection/>
    </xf>
    <xf numFmtId="0" fontId="54" fillId="0" borderId="17" xfId="51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5"/>
  <sheetViews>
    <sheetView view="pageBreakPreview" zoomScale="90" zoomScaleNormal="11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8" sqref="K8"/>
    </sheetView>
  </sheetViews>
  <sheetFormatPr defaultColWidth="9.00390625" defaultRowHeight="12.75"/>
  <cols>
    <col min="1" max="1" width="3.125" style="17" customWidth="1"/>
    <col min="2" max="2" width="24.00390625" style="17" customWidth="1"/>
    <col min="3" max="3" width="6.875" style="17" customWidth="1"/>
    <col min="4" max="4" width="5.875" style="17" customWidth="1"/>
    <col min="5" max="5" width="4.75390625" style="17" customWidth="1"/>
    <col min="6" max="6" width="6.00390625" style="17" customWidth="1"/>
    <col min="7" max="7" width="5.25390625" style="17" customWidth="1"/>
    <col min="8" max="8" width="5.75390625" style="17" customWidth="1"/>
    <col min="9" max="9" width="5.625" style="17" customWidth="1"/>
    <col min="10" max="10" width="7.75390625" style="17" customWidth="1"/>
    <col min="11" max="11" width="7.125" style="17" customWidth="1"/>
    <col min="12" max="12" width="7.25390625" style="17" customWidth="1"/>
    <col min="13" max="13" width="9.625" style="17" customWidth="1"/>
    <col min="14" max="14" width="9.00390625" style="18" customWidth="1"/>
    <col min="15" max="15" width="8.375" style="17" customWidth="1"/>
    <col min="16" max="16" width="8.125" style="17" customWidth="1"/>
    <col min="17" max="22" width="4.375" style="19" customWidth="1"/>
    <col min="23" max="28" width="3.875" style="19" customWidth="1"/>
    <col min="29" max="30" width="3.75390625" style="19" customWidth="1"/>
    <col min="31" max="31" width="4.00390625" style="19" customWidth="1"/>
    <col min="32" max="32" width="3.875" style="19" customWidth="1"/>
    <col min="33" max="33" width="3.75390625" style="19" customWidth="1"/>
    <col min="34" max="34" width="4.625" style="19" customWidth="1"/>
    <col min="35" max="35" width="28.125" style="17" customWidth="1"/>
    <col min="36" max="16384" width="9.125" style="17" customWidth="1"/>
  </cols>
  <sheetData>
    <row r="1" spans="1:35" ht="17.25" customHeight="1">
      <c r="A1" s="254"/>
      <c r="B1" s="254"/>
      <c r="C1" s="290" t="s">
        <v>140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163">
        <v>43697</v>
      </c>
    </row>
    <row r="2" spans="1:35" ht="24.75" customHeight="1" thickBot="1">
      <c r="A2" s="293" t="s">
        <v>168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  <c r="Q2" s="294"/>
      <c r="R2" s="294"/>
      <c r="S2" s="294"/>
      <c r="T2" s="294"/>
      <c r="U2" s="294"/>
      <c r="V2" s="294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0"/>
    </row>
    <row r="3" spans="1:35" ht="12.75" thickBot="1">
      <c r="A3" s="281" t="s">
        <v>13</v>
      </c>
      <c r="B3" s="281" t="s">
        <v>14</v>
      </c>
      <c r="C3" s="281" t="s">
        <v>7</v>
      </c>
      <c r="D3" s="281"/>
      <c r="E3" s="281"/>
      <c r="F3" s="281"/>
      <c r="G3" s="281"/>
      <c r="H3" s="281"/>
      <c r="I3" s="265"/>
      <c r="J3" s="265"/>
      <c r="K3" s="265"/>
      <c r="L3" s="265"/>
      <c r="M3" s="281" t="s">
        <v>8</v>
      </c>
      <c r="N3" s="282"/>
      <c r="O3" s="273" t="s">
        <v>30</v>
      </c>
      <c r="P3" s="288" t="s">
        <v>29</v>
      </c>
      <c r="Q3" s="295" t="s">
        <v>1</v>
      </c>
      <c r="R3" s="296"/>
      <c r="S3" s="296"/>
      <c r="T3" s="296"/>
      <c r="U3" s="296"/>
      <c r="V3" s="297"/>
      <c r="W3" s="269" t="s">
        <v>0</v>
      </c>
      <c r="X3" s="268"/>
      <c r="Y3" s="268"/>
      <c r="Z3" s="268"/>
      <c r="AA3" s="268"/>
      <c r="AB3" s="268"/>
      <c r="AC3" s="268" t="s">
        <v>20</v>
      </c>
      <c r="AD3" s="268"/>
      <c r="AE3" s="268"/>
      <c r="AF3" s="268"/>
      <c r="AG3" s="268"/>
      <c r="AH3" s="268"/>
      <c r="AI3" s="265" t="s">
        <v>19</v>
      </c>
    </row>
    <row r="4" spans="1:35" ht="12">
      <c r="A4" s="281"/>
      <c r="B4" s="281"/>
      <c r="C4" s="281" t="s">
        <v>23</v>
      </c>
      <c r="D4" s="281"/>
      <c r="E4" s="281"/>
      <c r="F4" s="281"/>
      <c r="G4" s="281"/>
      <c r="H4" s="282"/>
      <c r="I4" s="278" t="s">
        <v>22</v>
      </c>
      <c r="J4" s="279"/>
      <c r="K4" s="279"/>
      <c r="L4" s="280"/>
      <c r="M4" s="287"/>
      <c r="N4" s="282"/>
      <c r="O4" s="274"/>
      <c r="P4" s="289"/>
      <c r="Q4" s="298"/>
      <c r="R4" s="268"/>
      <c r="S4" s="268"/>
      <c r="T4" s="268"/>
      <c r="U4" s="268"/>
      <c r="V4" s="299"/>
      <c r="W4" s="269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6"/>
    </row>
    <row r="5" spans="1:35" ht="12">
      <c r="A5" s="281"/>
      <c r="B5" s="281"/>
      <c r="C5" s="281" t="s">
        <v>4</v>
      </c>
      <c r="D5" s="281"/>
      <c r="E5" s="281"/>
      <c r="F5" s="281" t="s">
        <v>5</v>
      </c>
      <c r="G5" s="281"/>
      <c r="H5" s="282"/>
      <c r="I5" s="307" t="s">
        <v>24</v>
      </c>
      <c r="J5" s="281" t="s">
        <v>11</v>
      </c>
      <c r="K5" s="281" t="s">
        <v>12</v>
      </c>
      <c r="L5" s="286" t="s">
        <v>25</v>
      </c>
      <c r="M5" s="287" t="s">
        <v>10</v>
      </c>
      <c r="N5" s="282"/>
      <c r="O5" s="274"/>
      <c r="P5" s="289"/>
      <c r="Q5" s="298"/>
      <c r="R5" s="268"/>
      <c r="S5" s="268"/>
      <c r="T5" s="268"/>
      <c r="U5" s="268"/>
      <c r="V5" s="299"/>
      <c r="W5" s="269" t="s">
        <v>18</v>
      </c>
      <c r="X5" s="268"/>
      <c r="Y5" s="268"/>
      <c r="Z5" s="268"/>
      <c r="AA5" s="268"/>
      <c r="AB5" s="268"/>
      <c r="AC5" s="268" t="s">
        <v>18</v>
      </c>
      <c r="AD5" s="268"/>
      <c r="AE5" s="268"/>
      <c r="AF5" s="268"/>
      <c r="AG5" s="268"/>
      <c r="AH5" s="268"/>
      <c r="AI5" s="266"/>
    </row>
    <row r="6" spans="1:35" ht="12">
      <c r="A6" s="281"/>
      <c r="B6" s="281"/>
      <c r="C6" s="21" t="s">
        <v>24</v>
      </c>
      <c r="D6" s="21" t="s">
        <v>11</v>
      </c>
      <c r="E6" s="21" t="s">
        <v>12</v>
      </c>
      <c r="F6" s="21" t="s">
        <v>24</v>
      </c>
      <c r="G6" s="21" t="s">
        <v>11</v>
      </c>
      <c r="H6" s="22" t="s">
        <v>12</v>
      </c>
      <c r="I6" s="307"/>
      <c r="J6" s="281"/>
      <c r="K6" s="281"/>
      <c r="L6" s="286"/>
      <c r="M6" s="23" t="s">
        <v>4</v>
      </c>
      <c r="N6" s="22" t="s">
        <v>5</v>
      </c>
      <c r="O6" s="274"/>
      <c r="P6" s="289"/>
      <c r="Q6" s="24" t="s">
        <v>2</v>
      </c>
      <c r="R6" s="25" t="s">
        <v>3</v>
      </c>
      <c r="S6" s="25" t="s">
        <v>9</v>
      </c>
      <c r="T6" s="25" t="s">
        <v>11</v>
      </c>
      <c r="U6" s="25" t="s">
        <v>17</v>
      </c>
      <c r="V6" s="26" t="s">
        <v>12</v>
      </c>
      <c r="W6" s="27" t="s">
        <v>2</v>
      </c>
      <c r="X6" s="25" t="s">
        <v>3</v>
      </c>
      <c r="Y6" s="25" t="s">
        <v>9</v>
      </c>
      <c r="Z6" s="25" t="s">
        <v>11</v>
      </c>
      <c r="AA6" s="25" t="s">
        <v>17</v>
      </c>
      <c r="AB6" s="25" t="s">
        <v>12</v>
      </c>
      <c r="AC6" s="25" t="s">
        <v>2</v>
      </c>
      <c r="AD6" s="25" t="s">
        <v>3</v>
      </c>
      <c r="AE6" s="25" t="s">
        <v>9</v>
      </c>
      <c r="AF6" s="25" t="s">
        <v>11</v>
      </c>
      <c r="AG6" s="25" t="s">
        <v>17</v>
      </c>
      <c r="AH6" s="25" t="s">
        <v>12</v>
      </c>
      <c r="AI6" s="267"/>
    </row>
    <row r="7" spans="1:36" s="42" customFormat="1" ht="24">
      <c r="A7" s="28">
        <v>1</v>
      </c>
      <c r="B7" s="29" t="s">
        <v>88</v>
      </c>
      <c r="C7" s="30">
        <v>3</v>
      </c>
      <c r="D7" s="31"/>
      <c r="E7" s="32"/>
      <c r="F7" s="33"/>
      <c r="G7" s="34"/>
      <c r="H7" s="32"/>
      <c r="I7" s="92">
        <f>SUM(C7,F7)</f>
        <v>3</v>
      </c>
      <c r="J7" s="92">
        <f>SUM(D7,G7)</f>
        <v>0</v>
      </c>
      <c r="K7" s="92">
        <f>SUM(E7,H7)</f>
        <v>0</v>
      </c>
      <c r="L7" s="220">
        <f aca="true" t="shared" si="0" ref="L7:L18">SUM(I7:K7)</f>
        <v>3</v>
      </c>
      <c r="M7" s="30" t="s">
        <v>32</v>
      </c>
      <c r="N7" s="32"/>
      <c r="O7" s="95">
        <f>SUM(Q7:T7)</f>
        <v>60</v>
      </c>
      <c r="P7" s="95">
        <f>SUM(Q7:V7)</f>
        <v>75</v>
      </c>
      <c r="Q7" s="95">
        <f aca="true" t="shared" si="1" ref="Q7:V10">SUM(W7,AC7)</f>
        <v>30</v>
      </c>
      <c r="R7" s="95">
        <f t="shared" si="1"/>
        <v>0</v>
      </c>
      <c r="S7" s="95">
        <f t="shared" si="1"/>
        <v>30</v>
      </c>
      <c r="T7" s="95">
        <f t="shared" si="1"/>
        <v>0</v>
      </c>
      <c r="U7" s="95">
        <f t="shared" si="1"/>
        <v>15</v>
      </c>
      <c r="V7" s="95">
        <f t="shared" si="1"/>
        <v>0</v>
      </c>
      <c r="W7" s="36">
        <v>30</v>
      </c>
      <c r="X7" s="37"/>
      <c r="Y7" s="37">
        <v>30</v>
      </c>
      <c r="Z7" s="37"/>
      <c r="AA7" s="37">
        <v>15</v>
      </c>
      <c r="AB7" s="38"/>
      <c r="AC7" s="35"/>
      <c r="AD7" s="39"/>
      <c r="AE7" s="39"/>
      <c r="AF7" s="37"/>
      <c r="AG7" s="39"/>
      <c r="AH7" s="38"/>
      <c r="AI7" s="40" t="s">
        <v>45</v>
      </c>
      <c r="AJ7" s="41"/>
    </row>
    <row r="8" spans="1:36" s="42" customFormat="1" ht="12">
      <c r="A8" s="43">
        <v>2</v>
      </c>
      <c r="B8" s="44" t="s">
        <v>89</v>
      </c>
      <c r="C8" s="45"/>
      <c r="D8" s="46"/>
      <c r="E8" s="46"/>
      <c r="F8" s="46">
        <v>3</v>
      </c>
      <c r="G8" s="46"/>
      <c r="H8" s="47"/>
      <c r="I8" s="92">
        <f aca="true" t="shared" si="2" ref="I8:I17">SUM(C8,F8)</f>
        <v>3</v>
      </c>
      <c r="J8" s="92">
        <f aca="true" t="shared" si="3" ref="J8:J17">SUM(D8,G8)</f>
        <v>0</v>
      </c>
      <c r="K8" s="92">
        <f aca="true" t="shared" si="4" ref="K8:K17">SUM(E8,H8)</f>
        <v>0</v>
      </c>
      <c r="L8" s="220">
        <f t="shared" si="0"/>
        <v>3</v>
      </c>
      <c r="M8" s="45"/>
      <c r="N8" s="47" t="s">
        <v>32</v>
      </c>
      <c r="O8" s="95">
        <f aca="true" t="shared" si="5" ref="O8:O15">SUM(Q8:T8)</f>
        <v>60</v>
      </c>
      <c r="P8" s="95">
        <f aca="true" t="shared" si="6" ref="P8:P15">SUM(Q8:V8)</f>
        <v>75</v>
      </c>
      <c r="Q8" s="95">
        <f t="shared" si="1"/>
        <v>30</v>
      </c>
      <c r="R8" s="95">
        <f t="shared" si="1"/>
        <v>0</v>
      </c>
      <c r="S8" s="95">
        <f t="shared" si="1"/>
        <v>30</v>
      </c>
      <c r="T8" s="95">
        <f t="shared" si="1"/>
        <v>0</v>
      </c>
      <c r="U8" s="95">
        <f t="shared" si="1"/>
        <v>15</v>
      </c>
      <c r="V8" s="95">
        <f t="shared" si="1"/>
        <v>0</v>
      </c>
      <c r="W8" s="49"/>
      <c r="X8" s="48"/>
      <c r="Y8" s="48"/>
      <c r="Z8" s="48"/>
      <c r="AA8" s="48"/>
      <c r="AB8" s="48"/>
      <c r="AC8" s="48">
        <v>30</v>
      </c>
      <c r="AD8" s="48"/>
      <c r="AE8" s="48">
        <v>30</v>
      </c>
      <c r="AF8" s="48"/>
      <c r="AG8" s="48">
        <v>15</v>
      </c>
      <c r="AH8" s="48"/>
      <c r="AI8" s="50" t="s">
        <v>46</v>
      </c>
      <c r="AJ8" s="41"/>
    </row>
    <row r="9" spans="1:36" s="59" customFormat="1" ht="24">
      <c r="A9" s="51">
        <v>3</v>
      </c>
      <c r="B9" s="52" t="s">
        <v>155</v>
      </c>
      <c r="C9" s="53">
        <v>3</v>
      </c>
      <c r="D9" s="54"/>
      <c r="E9" s="54"/>
      <c r="F9" s="54"/>
      <c r="G9" s="54"/>
      <c r="H9" s="55"/>
      <c r="I9" s="92">
        <f t="shared" si="2"/>
        <v>3</v>
      </c>
      <c r="J9" s="92">
        <f t="shared" si="3"/>
        <v>0</v>
      </c>
      <c r="K9" s="92">
        <f t="shared" si="4"/>
        <v>0</v>
      </c>
      <c r="L9" s="220">
        <f t="shared" si="0"/>
        <v>3</v>
      </c>
      <c r="M9" s="53" t="s">
        <v>32</v>
      </c>
      <c r="N9" s="55"/>
      <c r="O9" s="95">
        <f t="shared" si="5"/>
        <v>45</v>
      </c>
      <c r="P9" s="95">
        <f t="shared" si="6"/>
        <v>65</v>
      </c>
      <c r="Q9" s="95">
        <f t="shared" si="1"/>
        <v>15</v>
      </c>
      <c r="R9" s="95">
        <f t="shared" si="1"/>
        <v>30</v>
      </c>
      <c r="S9" s="95">
        <f t="shared" si="1"/>
        <v>0</v>
      </c>
      <c r="T9" s="95">
        <f t="shared" si="1"/>
        <v>0</v>
      </c>
      <c r="U9" s="95">
        <f t="shared" si="1"/>
        <v>20</v>
      </c>
      <c r="V9" s="95">
        <f t="shared" si="1"/>
        <v>0</v>
      </c>
      <c r="W9" s="216">
        <v>15</v>
      </c>
      <c r="X9" s="217">
        <v>30</v>
      </c>
      <c r="Y9" s="217"/>
      <c r="Z9" s="217"/>
      <c r="AA9" s="217">
        <v>20</v>
      </c>
      <c r="AB9" s="56"/>
      <c r="AC9" s="56"/>
      <c r="AD9" s="56"/>
      <c r="AE9" s="56"/>
      <c r="AF9" s="56"/>
      <c r="AG9" s="56"/>
      <c r="AH9" s="56"/>
      <c r="AI9" s="57" t="s">
        <v>47</v>
      </c>
      <c r="AJ9" s="58"/>
    </row>
    <row r="10" spans="1:36" s="59" customFormat="1" ht="24">
      <c r="A10" s="51">
        <v>4</v>
      </c>
      <c r="B10" s="52" t="s">
        <v>110</v>
      </c>
      <c r="C10" s="53">
        <v>9</v>
      </c>
      <c r="D10" s="54"/>
      <c r="E10" s="54"/>
      <c r="F10" s="54"/>
      <c r="G10" s="54">
        <v>3</v>
      </c>
      <c r="H10" s="55">
        <v>4</v>
      </c>
      <c r="I10" s="92">
        <f t="shared" si="2"/>
        <v>9</v>
      </c>
      <c r="J10" s="92">
        <f t="shared" si="3"/>
        <v>3</v>
      </c>
      <c r="K10" s="92">
        <f t="shared" si="4"/>
        <v>4</v>
      </c>
      <c r="L10" s="220">
        <f t="shared" si="0"/>
        <v>16</v>
      </c>
      <c r="M10" s="53"/>
      <c r="N10" s="55" t="s">
        <v>32</v>
      </c>
      <c r="O10" s="95">
        <f t="shared" si="5"/>
        <v>295</v>
      </c>
      <c r="P10" s="95">
        <f t="shared" si="6"/>
        <v>455</v>
      </c>
      <c r="Q10" s="95">
        <f t="shared" si="1"/>
        <v>15</v>
      </c>
      <c r="R10" s="95">
        <f t="shared" si="1"/>
        <v>0</v>
      </c>
      <c r="S10" s="95">
        <f t="shared" si="1"/>
        <v>200</v>
      </c>
      <c r="T10" s="95">
        <f t="shared" si="1"/>
        <v>80</v>
      </c>
      <c r="U10" s="95">
        <f t="shared" si="1"/>
        <v>40</v>
      </c>
      <c r="V10" s="95">
        <f t="shared" si="1"/>
        <v>120</v>
      </c>
      <c r="W10" s="216">
        <v>15</v>
      </c>
      <c r="X10" s="217"/>
      <c r="Y10" s="217">
        <v>120</v>
      </c>
      <c r="Z10" s="217"/>
      <c r="AA10" s="217">
        <v>40</v>
      </c>
      <c r="AB10" s="56"/>
      <c r="AC10" s="56"/>
      <c r="AD10" s="56"/>
      <c r="AE10" s="217">
        <v>80</v>
      </c>
      <c r="AF10" s="217">
        <v>80</v>
      </c>
      <c r="AG10" s="217"/>
      <c r="AH10" s="217">
        <v>120</v>
      </c>
      <c r="AI10" s="57" t="s">
        <v>47</v>
      </c>
      <c r="AJ10" s="58"/>
    </row>
    <row r="11" spans="1:36" s="69" customFormat="1" ht="24">
      <c r="A11" s="60">
        <v>5</v>
      </c>
      <c r="B11" s="61" t="s">
        <v>92</v>
      </c>
      <c r="C11" s="62">
        <v>2</v>
      </c>
      <c r="D11" s="63"/>
      <c r="E11" s="63"/>
      <c r="F11" s="63"/>
      <c r="G11" s="63"/>
      <c r="H11" s="64"/>
      <c r="I11" s="92">
        <f t="shared" si="2"/>
        <v>2</v>
      </c>
      <c r="J11" s="92">
        <f t="shared" si="3"/>
        <v>0</v>
      </c>
      <c r="K11" s="92">
        <f t="shared" si="4"/>
        <v>0</v>
      </c>
      <c r="L11" s="220">
        <f t="shared" si="0"/>
        <v>2</v>
      </c>
      <c r="M11" s="62" t="s">
        <v>31</v>
      </c>
      <c r="N11" s="64"/>
      <c r="O11" s="95">
        <f t="shared" si="5"/>
        <v>25</v>
      </c>
      <c r="P11" s="95">
        <f t="shared" si="6"/>
        <v>35</v>
      </c>
      <c r="Q11" s="95">
        <f aca="true" t="shared" si="7" ref="Q11:Q35">SUM(W11,AC11)</f>
        <v>25</v>
      </c>
      <c r="R11" s="95">
        <f aca="true" t="shared" si="8" ref="R11:R35">SUM(X11,AD11)</f>
        <v>0</v>
      </c>
      <c r="S11" s="95">
        <f aca="true" t="shared" si="9" ref="S11:S35">SUM(Y11,AE11)</f>
        <v>0</v>
      </c>
      <c r="T11" s="95">
        <f aca="true" t="shared" si="10" ref="T11:T35">SUM(Z11,AF11)</f>
        <v>0</v>
      </c>
      <c r="U11" s="95">
        <f aca="true" t="shared" si="11" ref="U11:U35">SUM(AA11,AG11)</f>
        <v>10</v>
      </c>
      <c r="V11" s="95">
        <f aca="true" t="shared" si="12" ref="V11:V35">SUM(AB11,AH11)</f>
        <v>0</v>
      </c>
      <c r="W11" s="66">
        <v>25</v>
      </c>
      <c r="X11" s="65"/>
      <c r="Y11" s="65"/>
      <c r="Z11" s="65"/>
      <c r="AA11" s="65">
        <v>10</v>
      </c>
      <c r="AB11" s="65"/>
      <c r="AC11" s="65"/>
      <c r="AD11" s="65"/>
      <c r="AE11" s="65"/>
      <c r="AF11" s="65"/>
      <c r="AG11" s="65"/>
      <c r="AH11" s="65"/>
      <c r="AI11" s="67" t="s">
        <v>48</v>
      </c>
      <c r="AJ11" s="68"/>
    </row>
    <row r="12" spans="1:36" s="69" customFormat="1" ht="24">
      <c r="A12" s="60">
        <v>6</v>
      </c>
      <c r="B12" s="61" t="s">
        <v>93</v>
      </c>
      <c r="C12" s="62">
        <v>3</v>
      </c>
      <c r="D12" s="63"/>
      <c r="E12" s="63"/>
      <c r="F12" s="63"/>
      <c r="G12" s="63"/>
      <c r="H12" s="64"/>
      <c r="I12" s="92">
        <f t="shared" si="2"/>
        <v>3</v>
      </c>
      <c r="J12" s="92">
        <f t="shared" si="3"/>
        <v>0</v>
      </c>
      <c r="K12" s="92">
        <f t="shared" si="4"/>
        <v>0</v>
      </c>
      <c r="L12" s="220">
        <f t="shared" si="0"/>
        <v>3</v>
      </c>
      <c r="M12" s="62" t="s">
        <v>31</v>
      </c>
      <c r="N12" s="64"/>
      <c r="O12" s="95">
        <f t="shared" si="5"/>
        <v>50</v>
      </c>
      <c r="P12" s="95">
        <f t="shared" si="6"/>
        <v>60</v>
      </c>
      <c r="Q12" s="95">
        <f t="shared" si="7"/>
        <v>30</v>
      </c>
      <c r="R12" s="95">
        <f t="shared" si="8"/>
        <v>20</v>
      </c>
      <c r="S12" s="95">
        <f t="shared" si="9"/>
        <v>0</v>
      </c>
      <c r="T12" s="95">
        <f t="shared" si="10"/>
        <v>0</v>
      </c>
      <c r="U12" s="95">
        <f t="shared" si="11"/>
        <v>10</v>
      </c>
      <c r="V12" s="95">
        <f t="shared" si="12"/>
        <v>0</v>
      </c>
      <c r="W12" s="66">
        <v>30</v>
      </c>
      <c r="X12" s="65">
        <v>20</v>
      </c>
      <c r="Y12" s="65"/>
      <c r="Z12" s="65"/>
      <c r="AA12" s="65">
        <v>10</v>
      </c>
      <c r="AB12" s="65"/>
      <c r="AC12" s="65"/>
      <c r="AD12" s="65"/>
      <c r="AE12" s="65"/>
      <c r="AF12" s="65"/>
      <c r="AG12" s="65"/>
      <c r="AH12" s="65"/>
      <c r="AI12" s="67" t="s">
        <v>48</v>
      </c>
      <c r="AJ12" s="68"/>
    </row>
    <row r="13" spans="1:36" s="59" customFormat="1" ht="24">
      <c r="A13" s="51">
        <v>7</v>
      </c>
      <c r="B13" s="52" t="s">
        <v>111</v>
      </c>
      <c r="C13" s="53">
        <v>1</v>
      </c>
      <c r="D13" s="54">
        <v>1</v>
      </c>
      <c r="E13" s="54"/>
      <c r="F13" s="54"/>
      <c r="G13" s="54"/>
      <c r="H13" s="55"/>
      <c r="I13" s="92">
        <f t="shared" si="2"/>
        <v>1</v>
      </c>
      <c r="J13" s="92">
        <f t="shared" si="3"/>
        <v>1</v>
      </c>
      <c r="K13" s="92">
        <f t="shared" si="4"/>
        <v>0</v>
      </c>
      <c r="L13" s="220">
        <f t="shared" si="0"/>
        <v>2</v>
      </c>
      <c r="M13" s="53" t="s">
        <v>31</v>
      </c>
      <c r="N13" s="55"/>
      <c r="O13" s="95">
        <f t="shared" si="5"/>
        <v>35</v>
      </c>
      <c r="P13" s="95">
        <f t="shared" si="6"/>
        <v>55</v>
      </c>
      <c r="Q13" s="95">
        <f t="shared" si="7"/>
        <v>5</v>
      </c>
      <c r="R13" s="95">
        <f t="shared" si="8"/>
        <v>10</v>
      </c>
      <c r="S13" s="95">
        <f t="shared" si="9"/>
        <v>0</v>
      </c>
      <c r="T13" s="95">
        <f t="shared" si="10"/>
        <v>20</v>
      </c>
      <c r="U13" s="95">
        <f t="shared" si="11"/>
        <v>20</v>
      </c>
      <c r="V13" s="95">
        <f t="shared" si="12"/>
        <v>0</v>
      </c>
      <c r="W13" s="216">
        <v>5</v>
      </c>
      <c r="X13" s="217">
        <v>10</v>
      </c>
      <c r="Y13" s="217"/>
      <c r="Z13" s="217">
        <v>20</v>
      </c>
      <c r="AA13" s="217">
        <v>20</v>
      </c>
      <c r="AB13" s="217"/>
      <c r="AC13" s="217"/>
      <c r="AD13" s="217"/>
      <c r="AE13" s="217"/>
      <c r="AF13" s="217"/>
      <c r="AG13" s="217"/>
      <c r="AH13" s="217"/>
      <c r="AI13" s="57" t="s">
        <v>136</v>
      </c>
      <c r="AJ13" s="58"/>
    </row>
    <row r="14" spans="1:36" s="59" customFormat="1" ht="24">
      <c r="A14" s="51">
        <v>8</v>
      </c>
      <c r="B14" s="52" t="s">
        <v>96</v>
      </c>
      <c r="C14" s="53">
        <v>0.5</v>
      </c>
      <c r="D14" s="54">
        <v>1</v>
      </c>
      <c r="E14" s="54"/>
      <c r="F14" s="230">
        <v>0.5</v>
      </c>
      <c r="G14" s="54">
        <v>1</v>
      </c>
      <c r="H14" s="55">
        <v>6</v>
      </c>
      <c r="I14" s="92">
        <f t="shared" si="2"/>
        <v>1</v>
      </c>
      <c r="J14" s="92">
        <f t="shared" si="3"/>
        <v>2</v>
      </c>
      <c r="K14" s="92">
        <f t="shared" si="4"/>
        <v>6</v>
      </c>
      <c r="L14" s="220">
        <f t="shared" si="0"/>
        <v>9</v>
      </c>
      <c r="M14" s="53"/>
      <c r="N14" s="55" t="s">
        <v>31</v>
      </c>
      <c r="O14" s="95">
        <f t="shared" si="5"/>
        <v>90</v>
      </c>
      <c r="P14" s="95">
        <f t="shared" si="6"/>
        <v>250</v>
      </c>
      <c r="Q14" s="95">
        <f t="shared" si="7"/>
        <v>30</v>
      </c>
      <c r="R14" s="95">
        <f t="shared" si="8"/>
        <v>0</v>
      </c>
      <c r="S14" s="95">
        <f t="shared" si="9"/>
        <v>0</v>
      </c>
      <c r="T14" s="95">
        <f t="shared" si="10"/>
        <v>60</v>
      </c>
      <c r="U14" s="95">
        <f t="shared" si="11"/>
        <v>0</v>
      </c>
      <c r="V14" s="95">
        <f t="shared" si="12"/>
        <v>160</v>
      </c>
      <c r="W14" s="216">
        <v>15</v>
      </c>
      <c r="X14" s="217"/>
      <c r="Y14" s="217"/>
      <c r="Z14" s="217">
        <v>30</v>
      </c>
      <c r="AA14" s="217"/>
      <c r="AB14" s="217"/>
      <c r="AC14" s="217">
        <v>15</v>
      </c>
      <c r="AD14" s="217"/>
      <c r="AE14" s="217"/>
      <c r="AF14" s="217">
        <v>30</v>
      </c>
      <c r="AG14" s="217"/>
      <c r="AH14" s="217">
        <v>160</v>
      </c>
      <c r="AI14" s="57" t="s">
        <v>136</v>
      </c>
      <c r="AJ14" s="58"/>
    </row>
    <row r="15" spans="1:36" s="59" customFormat="1" ht="24">
      <c r="A15" s="51">
        <v>9</v>
      </c>
      <c r="B15" s="52" t="s">
        <v>156</v>
      </c>
      <c r="C15" s="53">
        <v>0.5</v>
      </c>
      <c r="D15" s="54"/>
      <c r="E15" s="54"/>
      <c r="F15" s="54">
        <v>1</v>
      </c>
      <c r="G15" s="54"/>
      <c r="H15" s="55"/>
      <c r="I15" s="92">
        <f t="shared" si="2"/>
        <v>1.5</v>
      </c>
      <c r="J15" s="92">
        <f t="shared" si="3"/>
        <v>0</v>
      </c>
      <c r="K15" s="92">
        <f t="shared" si="4"/>
        <v>0</v>
      </c>
      <c r="L15" s="220">
        <f t="shared" si="0"/>
        <v>1.5</v>
      </c>
      <c r="M15" s="53"/>
      <c r="N15" s="55" t="s">
        <v>31</v>
      </c>
      <c r="O15" s="95">
        <f t="shared" si="5"/>
        <v>20</v>
      </c>
      <c r="P15" s="95">
        <f t="shared" si="6"/>
        <v>45</v>
      </c>
      <c r="Q15" s="95">
        <f t="shared" si="7"/>
        <v>20</v>
      </c>
      <c r="R15" s="95">
        <f t="shared" si="8"/>
        <v>0</v>
      </c>
      <c r="S15" s="95">
        <f t="shared" si="9"/>
        <v>0</v>
      </c>
      <c r="T15" s="95">
        <f t="shared" si="10"/>
        <v>0</v>
      </c>
      <c r="U15" s="95">
        <f t="shared" si="11"/>
        <v>25</v>
      </c>
      <c r="V15" s="95">
        <f t="shared" si="12"/>
        <v>0</v>
      </c>
      <c r="W15" s="216">
        <v>10</v>
      </c>
      <c r="X15" s="217"/>
      <c r="Y15" s="217"/>
      <c r="Z15" s="217"/>
      <c r="AA15" s="217"/>
      <c r="AB15" s="217"/>
      <c r="AC15" s="217">
        <v>10</v>
      </c>
      <c r="AD15" s="217"/>
      <c r="AE15" s="217"/>
      <c r="AF15" s="217"/>
      <c r="AG15" s="217">
        <v>25</v>
      </c>
      <c r="AH15" s="217"/>
      <c r="AI15" s="57" t="s">
        <v>47</v>
      </c>
      <c r="AJ15" s="58"/>
    </row>
    <row r="16" spans="1:36" s="59" customFormat="1" ht="12">
      <c r="A16" s="51">
        <v>10</v>
      </c>
      <c r="B16" s="70" t="s">
        <v>164</v>
      </c>
      <c r="C16" s="71"/>
      <c r="D16" s="54"/>
      <c r="E16" s="54"/>
      <c r="F16" s="72">
        <v>1</v>
      </c>
      <c r="G16" s="54"/>
      <c r="H16" s="55"/>
      <c r="I16" s="92">
        <f t="shared" si="2"/>
        <v>1</v>
      </c>
      <c r="J16" s="92">
        <f t="shared" si="3"/>
        <v>0</v>
      </c>
      <c r="K16" s="92">
        <f t="shared" si="4"/>
        <v>0</v>
      </c>
      <c r="L16" s="220">
        <f t="shared" si="0"/>
        <v>1</v>
      </c>
      <c r="M16" s="74"/>
      <c r="N16" s="75" t="s">
        <v>31</v>
      </c>
      <c r="O16" s="95">
        <f>SUM(Q16:T16)</f>
        <v>10</v>
      </c>
      <c r="P16" s="95">
        <f>SUM(Q16:V16)</f>
        <v>30</v>
      </c>
      <c r="Q16" s="95">
        <f t="shared" si="7"/>
        <v>0</v>
      </c>
      <c r="R16" s="95">
        <f t="shared" si="8"/>
        <v>10</v>
      </c>
      <c r="S16" s="95">
        <f t="shared" si="9"/>
        <v>0</v>
      </c>
      <c r="T16" s="95">
        <f t="shared" si="10"/>
        <v>0</v>
      </c>
      <c r="U16" s="95">
        <f t="shared" si="11"/>
        <v>20</v>
      </c>
      <c r="V16" s="95">
        <f t="shared" si="12"/>
        <v>0</v>
      </c>
      <c r="W16" s="216"/>
      <c r="X16" s="217"/>
      <c r="Y16" s="218"/>
      <c r="Z16" s="217"/>
      <c r="AA16" s="218"/>
      <c r="AB16" s="217"/>
      <c r="AC16" s="217"/>
      <c r="AD16" s="219">
        <v>10</v>
      </c>
      <c r="AE16" s="219"/>
      <c r="AF16" s="217"/>
      <c r="AG16" s="219">
        <v>20</v>
      </c>
      <c r="AH16" s="217"/>
      <c r="AI16" s="247" t="s">
        <v>39</v>
      </c>
      <c r="AJ16" s="58"/>
    </row>
    <row r="17" spans="1:36" s="59" customFormat="1" ht="24">
      <c r="A17" s="51">
        <v>11</v>
      </c>
      <c r="B17" s="70" t="s">
        <v>165</v>
      </c>
      <c r="C17" s="71"/>
      <c r="D17" s="54"/>
      <c r="E17" s="54"/>
      <c r="F17" s="72">
        <v>1</v>
      </c>
      <c r="G17" s="54"/>
      <c r="H17" s="55"/>
      <c r="I17" s="92">
        <f t="shared" si="2"/>
        <v>1</v>
      </c>
      <c r="J17" s="92">
        <f t="shared" si="3"/>
        <v>0</v>
      </c>
      <c r="K17" s="92">
        <f t="shared" si="4"/>
        <v>0</v>
      </c>
      <c r="L17" s="220">
        <f t="shared" si="0"/>
        <v>1</v>
      </c>
      <c r="M17" s="74"/>
      <c r="N17" s="75" t="s">
        <v>31</v>
      </c>
      <c r="O17" s="95">
        <f>SUM(Q17:T17)</f>
        <v>10</v>
      </c>
      <c r="P17" s="95">
        <f>SUM(Q17:V17)</f>
        <v>25</v>
      </c>
      <c r="Q17" s="95">
        <f t="shared" si="7"/>
        <v>0</v>
      </c>
      <c r="R17" s="95">
        <f t="shared" si="8"/>
        <v>10</v>
      </c>
      <c r="S17" s="95">
        <f t="shared" si="9"/>
        <v>0</v>
      </c>
      <c r="T17" s="95">
        <f t="shared" si="10"/>
        <v>0</v>
      </c>
      <c r="U17" s="95">
        <f t="shared" si="11"/>
        <v>15</v>
      </c>
      <c r="V17" s="95">
        <f t="shared" si="12"/>
        <v>0</v>
      </c>
      <c r="W17" s="216"/>
      <c r="X17" s="217"/>
      <c r="Y17" s="218"/>
      <c r="Z17" s="217"/>
      <c r="AA17" s="218"/>
      <c r="AB17" s="217"/>
      <c r="AC17" s="217"/>
      <c r="AD17" s="219">
        <v>10</v>
      </c>
      <c r="AE17" s="219"/>
      <c r="AF17" s="217"/>
      <c r="AG17" s="219">
        <v>15</v>
      </c>
      <c r="AH17" s="217"/>
      <c r="AI17" s="57" t="s">
        <v>49</v>
      </c>
      <c r="AJ17" s="58"/>
    </row>
    <row r="18" spans="1:36" s="69" customFormat="1" ht="12">
      <c r="A18" s="60">
        <v>12</v>
      </c>
      <c r="B18" s="61" t="s">
        <v>94</v>
      </c>
      <c r="C18" s="62">
        <v>1.5</v>
      </c>
      <c r="D18" s="63"/>
      <c r="E18" s="63"/>
      <c r="F18" s="63"/>
      <c r="G18" s="63"/>
      <c r="H18" s="64"/>
      <c r="I18" s="92">
        <f aca="true" t="shared" si="13" ref="I18:K24">SUM(C18,F18)</f>
        <v>1.5</v>
      </c>
      <c r="J18" s="92">
        <f t="shared" si="13"/>
        <v>0</v>
      </c>
      <c r="K18" s="92">
        <f t="shared" si="13"/>
        <v>0</v>
      </c>
      <c r="L18" s="220">
        <f t="shared" si="0"/>
        <v>1.5</v>
      </c>
      <c r="M18" s="62" t="s">
        <v>31</v>
      </c>
      <c r="N18" s="64"/>
      <c r="O18" s="95">
        <f>SUM(Q18:T18)</f>
        <v>30</v>
      </c>
      <c r="P18" s="95">
        <f>SUM(Q18:V18)</f>
        <v>40</v>
      </c>
      <c r="Q18" s="95">
        <f t="shared" si="7"/>
        <v>15</v>
      </c>
      <c r="R18" s="95">
        <f t="shared" si="8"/>
        <v>15</v>
      </c>
      <c r="S18" s="95">
        <f t="shared" si="9"/>
        <v>0</v>
      </c>
      <c r="T18" s="95">
        <f t="shared" si="10"/>
        <v>0</v>
      </c>
      <c r="U18" s="95">
        <f t="shared" si="11"/>
        <v>10</v>
      </c>
      <c r="V18" s="95">
        <f t="shared" si="12"/>
        <v>0</v>
      </c>
      <c r="W18" s="66">
        <v>15</v>
      </c>
      <c r="X18" s="65">
        <v>15</v>
      </c>
      <c r="Y18" s="65"/>
      <c r="Z18" s="65"/>
      <c r="AA18" s="65">
        <v>10</v>
      </c>
      <c r="AB18" s="65"/>
      <c r="AC18" s="65"/>
      <c r="AD18" s="65"/>
      <c r="AE18" s="65"/>
      <c r="AF18" s="65"/>
      <c r="AG18" s="65"/>
      <c r="AH18" s="65"/>
      <c r="AI18" s="67" t="s">
        <v>49</v>
      </c>
      <c r="AJ18" s="68"/>
    </row>
    <row r="19" spans="1:36" s="42" customFormat="1" ht="12">
      <c r="A19" s="300">
        <v>13</v>
      </c>
      <c r="B19" s="306" t="s">
        <v>138</v>
      </c>
      <c r="C19" s="45">
        <v>1</v>
      </c>
      <c r="D19" s="46"/>
      <c r="E19" s="46"/>
      <c r="F19" s="46"/>
      <c r="G19" s="46"/>
      <c r="H19" s="47"/>
      <c r="I19" s="92">
        <f t="shared" si="13"/>
        <v>1</v>
      </c>
      <c r="J19" s="92">
        <f t="shared" si="13"/>
        <v>0</v>
      </c>
      <c r="K19" s="92">
        <f t="shared" si="13"/>
        <v>0</v>
      </c>
      <c r="L19" s="276">
        <f>SUM(I19:K20)</f>
        <v>2</v>
      </c>
      <c r="M19" s="270" t="s">
        <v>31</v>
      </c>
      <c r="N19" s="271"/>
      <c r="O19" s="272">
        <f>SUM(Q19:T20)</f>
        <v>30</v>
      </c>
      <c r="P19" s="275">
        <f>SUM(Q19:V20)</f>
        <v>50</v>
      </c>
      <c r="Q19" s="95">
        <f t="shared" si="7"/>
        <v>10</v>
      </c>
      <c r="R19" s="95">
        <f t="shared" si="8"/>
        <v>0</v>
      </c>
      <c r="S19" s="95">
        <f t="shared" si="9"/>
        <v>0</v>
      </c>
      <c r="T19" s="95">
        <f t="shared" si="10"/>
        <v>0</v>
      </c>
      <c r="U19" s="95">
        <f t="shared" si="11"/>
        <v>10</v>
      </c>
      <c r="V19" s="95">
        <f t="shared" si="12"/>
        <v>0</v>
      </c>
      <c r="W19" s="49">
        <v>10</v>
      </c>
      <c r="X19" s="48"/>
      <c r="Y19" s="48"/>
      <c r="Z19" s="48"/>
      <c r="AA19" s="48">
        <v>10</v>
      </c>
      <c r="AB19" s="48"/>
      <c r="AC19" s="48"/>
      <c r="AD19" s="48"/>
      <c r="AE19" s="48"/>
      <c r="AF19" s="48"/>
      <c r="AG19" s="48"/>
      <c r="AH19" s="48"/>
      <c r="AI19" s="50" t="s">
        <v>50</v>
      </c>
      <c r="AJ19" s="41"/>
    </row>
    <row r="20" spans="1:36" s="42" customFormat="1" ht="12">
      <c r="A20" s="301"/>
      <c r="B20" s="306"/>
      <c r="C20" s="45">
        <v>1</v>
      </c>
      <c r="D20" s="46"/>
      <c r="E20" s="46"/>
      <c r="F20" s="46"/>
      <c r="G20" s="46"/>
      <c r="H20" s="47"/>
      <c r="I20" s="92">
        <f t="shared" si="13"/>
        <v>1</v>
      </c>
      <c r="J20" s="92">
        <f t="shared" si="13"/>
        <v>0</v>
      </c>
      <c r="K20" s="92">
        <f t="shared" si="13"/>
        <v>0</v>
      </c>
      <c r="L20" s="276"/>
      <c r="M20" s="270"/>
      <c r="N20" s="271"/>
      <c r="O20" s="272"/>
      <c r="P20" s="275"/>
      <c r="Q20" s="95">
        <f t="shared" si="7"/>
        <v>10</v>
      </c>
      <c r="R20" s="95">
        <f t="shared" si="8"/>
        <v>0</v>
      </c>
      <c r="S20" s="95">
        <f t="shared" si="9"/>
        <v>10</v>
      </c>
      <c r="T20" s="95">
        <f t="shared" si="10"/>
        <v>0</v>
      </c>
      <c r="U20" s="95">
        <f t="shared" si="11"/>
        <v>10</v>
      </c>
      <c r="V20" s="95">
        <f t="shared" si="12"/>
        <v>0</v>
      </c>
      <c r="W20" s="49">
        <v>10</v>
      </c>
      <c r="X20" s="48"/>
      <c r="Y20" s="48">
        <v>10</v>
      </c>
      <c r="Z20" s="48"/>
      <c r="AA20" s="48">
        <v>10</v>
      </c>
      <c r="AB20" s="48"/>
      <c r="AC20" s="48"/>
      <c r="AD20" s="48"/>
      <c r="AE20" s="48"/>
      <c r="AF20" s="48"/>
      <c r="AG20" s="48"/>
      <c r="AH20" s="48"/>
      <c r="AI20" s="50" t="s">
        <v>51</v>
      </c>
      <c r="AJ20" s="41"/>
    </row>
    <row r="21" spans="1:36" s="69" customFormat="1" ht="24">
      <c r="A21" s="308">
        <v>14</v>
      </c>
      <c r="B21" s="305" t="s">
        <v>95</v>
      </c>
      <c r="C21" s="62">
        <v>1.5</v>
      </c>
      <c r="D21" s="63"/>
      <c r="E21" s="63"/>
      <c r="F21" s="63"/>
      <c r="G21" s="63"/>
      <c r="H21" s="64"/>
      <c r="I21" s="92">
        <f t="shared" si="13"/>
        <v>1.5</v>
      </c>
      <c r="J21" s="92">
        <f t="shared" si="13"/>
        <v>0</v>
      </c>
      <c r="K21" s="92">
        <f t="shared" si="13"/>
        <v>0</v>
      </c>
      <c r="L21" s="276">
        <f>SUM(I21:K23)</f>
        <v>3.5</v>
      </c>
      <c r="M21" s="285"/>
      <c r="N21" s="291" t="s">
        <v>31</v>
      </c>
      <c r="O21" s="272">
        <f>SUM(Q21:T23)</f>
        <v>90</v>
      </c>
      <c r="P21" s="275">
        <f>SUM(Q21:V23)</f>
        <v>120</v>
      </c>
      <c r="Q21" s="95">
        <f t="shared" si="7"/>
        <v>20</v>
      </c>
      <c r="R21" s="95">
        <f t="shared" si="8"/>
        <v>10</v>
      </c>
      <c r="S21" s="95">
        <f t="shared" si="9"/>
        <v>0</v>
      </c>
      <c r="T21" s="95">
        <f t="shared" si="10"/>
        <v>0</v>
      </c>
      <c r="U21" s="95">
        <f t="shared" si="11"/>
        <v>10</v>
      </c>
      <c r="V21" s="95">
        <f t="shared" si="12"/>
        <v>0</v>
      </c>
      <c r="W21" s="66">
        <v>20</v>
      </c>
      <c r="X21" s="65">
        <v>10</v>
      </c>
      <c r="Y21" s="65"/>
      <c r="Z21" s="65"/>
      <c r="AA21" s="65">
        <v>10</v>
      </c>
      <c r="AB21" s="65"/>
      <c r="AC21" s="65"/>
      <c r="AD21" s="65"/>
      <c r="AE21" s="65"/>
      <c r="AF21" s="65"/>
      <c r="AG21" s="65"/>
      <c r="AH21" s="65"/>
      <c r="AI21" s="67" t="s">
        <v>144</v>
      </c>
      <c r="AJ21" s="68"/>
    </row>
    <row r="22" spans="1:36" s="69" customFormat="1" ht="12">
      <c r="A22" s="309"/>
      <c r="B22" s="305"/>
      <c r="C22" s="62"/>
      <c r="D22" s="63"/>
      <c r="E22" s="63"/>
      <c r="F22" s="63">
        <v>1</v>
      </c>
      <c r="G22" s="63"/>
      <c r="H22" s="64"/>
      <c r="I22" s="92">
        <f t="shared" si="13"/>
        <v>1</v>
      </c>
      <c r="J22" s="92">
        <f t="shared" si="13"/>
        <v>0</v>
      </c>
      <c r="K22" s="92">
        <f t="shared" si="13"/>
        <v>0</v>
      </c>
      <c r="L22" s="276"/>
      <c r="M22" s="285"/>
      <c r="N22" s="291"/>
      <c r="O22" s="272"/>
      <c r="P22" s="275"/>
      <c r="Q22" s="95">
        <f t="shared" si="7"/>
        <v>20</v>
      </c>
      <c r="R22" s="95">
        <f t="shared" si="8"/>
        <v>10</v>
      </c>
      <c r="S22" s="95">
        <f t="shared" si="9"/>
        <v>0</v>
      </c>
      <c r="T22" s="95">
        <f t="shared" si="10"/>
        <v>0</v>
      </c>
      <c r="U22" s="95">
        <f t="shared" si="11"/>
        <v>10</v>
      </c>
      <c r="V22" s="95">
        <f t="shared" si="12"/>
        <v>0</v>
      </c>
      <c r="W22" s="66"/>
      <c r="X22" s="65"/>
      <c r="Y22" s="65"/>
      <c r="Z22" s="65"/>
      <c r="AA22" s="65"/>
      <c r="AB22" s="65"/>
      <c r="AC22" s="65">
        <v>20</v>
      </c>
      <c r="AD22" s="65">
        <v>10</v>
      </c>
      <c r="AE22" s="65"/>
      <c r="AF22" s="65"/>
      <c r="AG22" s="65">
        <v>10</v>
      </c>
      <c r="AH22" s="65"/>
      <c r="AI22" s="67" t="s">
        <v>49</v>
      </c>
      <c r="AJ22" s="68"/>
    </row>
    <row r="23" spans="1:36" s="69" customFormat="1" ht="27" customHeight="1">
      <c r="A23" s="310"/>
      <c r="B23" s="305"/>
      <c r="C23" s="62"/>
      <c r="D23" s="63"/>
      <c r="E23" s="63"/>
      <c r="F23" s="63">
        <v>1</v>
      </c>
      <c r="G23" s="63"/>
      <c r="H23" s="64"/>
      <c r="I23" s="92">
        <f t="shared" si="13"/>
        <v>1</v>
      </c>
      <c r="J23" s="92">
        <f t="shared" si="13"/>
        <v>0</v>
      </c>
      <c r="K23" s="92">
        <f t="shared" si="13"/>
        <v>0</v>
      </c>
      <c r="L23" s="276"/>
      <c r="M23" s="285"/>
      <c r="N23" s="291"/>
      <c r="O23" s="272"/>
      <c r="P23" s="275"/>
      <c r="Q23" s="95">
        <f t="shared" si="7"/>
        <v>20</v>
      </c>
      <c r="R23" s="95">
        <f t="shared" si="8"/>
        <v>10</v>
      </c>
      <c r="S23" s="95">
        <f t="shared" si="9"/>
        <v>0</v>
      </c>
      <c r="T23" s="95">
        <f t="shared" si="10"/>
        <v>0</v>
      </c>
      <c r="U23" s="95">
        <f t="shared" si="11"/>
        <v>10</v>
      </c>
      <c r="V23" s="95">
        <f t="shared" si="12"/>
        <v>0</v>
      </c>
      <c r="W23" s="66"/>
      <c r="X23" s="65"/>
      <c r="Y23" s="65"/>
      <c r="Z23" s="65"/>
      <c r="AA23" s="65"/>
      <c r="AB23" s="65"/>
      <c r="AC23" s="65">
        <v>20</v>
      </c>
      <c r="AD23" s="65">
        <v>10</v>
      </c>
      <c r="AE23" s="65"/>
      <c r="AF23" s="65"/>
      <c r="AG23" s="65">
        <v>10</v>
      </c>
      <c r="AH23" s="65"/>
      <c r="AI23" s="67" t="s">
        <v>150</v>
      </c>
      <c r="AJ23" s="68"/>
    </row>
    <row r="24" spans="1:36" s="69" customFormat="1" ht="24">
      <c r="A24" s="60">
        <v>15</v>
      </c>
      <c r="B24" s="61" t="s">
        <v>154</v>
      </c>
      <c r="C24" s="62">
        <v>2</v>
      </c>
      <c r="D24" s="63"/>
      <c r="E24" s="63"/>
      <c r="F24" s="63"/>
      <c r="G24" s="63"/>
      <c r="H24" s="64"/>
      <c r="I24" s="92">
        <f t="shared" si="13"/>
        <v>2</v>
      </c>
      <c r="J24" s="92">
        <f t="shared" si="13"/>
        <v>0</v>
      </c>
      <c r="K24" s="92">
        <f t="shared" si="13"/>
        <v>0</v>
      </c>
      <c r="L24" s="220">
        <f>SUM(I24:K24)</f>
        <v>2</v>
      </c>
      <c r="M24" s="62" t="s">
        <v>31</v>
      </c>
      <c r="N24" s="64"/>
      <c r="O24" s="95">
        <f>SUM(Q24:T24)</f>
        <v>30</v>
      </c>
      <c r="P24" s="95">
        <f>SUM(Q24:V24)</f>
        <v>45</v>
      </c>
      <c r="Q24" s="95">
        <f t="shared" si="7"/>
        <v>30</v>
      </c>
      <c r="R24" s="95">
        <f t="shared" si="8"/>
        <v>0</v>
      </c>
      <c r="S24" s="95">
        <f t="shared" si="9"/>
        <v>0</v>
      </c>
      <c r="T24" s="95">
        <f t="shared" si="10"/>
        <v>0</v>
      </c>
      <c r="U24" s="95">
        <f t="shared" si="11"/>
        <v>15</v>
      </c>
      <c r="V24" s="95">
        <f t="shared" si="12"/>
        <v>0</v>
      </c>
      <c r="W24" s="66">
        <v>30</v>
      </c>
      <c r="X24" s="65"/>
      <c r="Y24" s="65"/>
      <c r="Z24" s="65"/>
      <c r="AA24" s="65">
        <v>15</v>
      </c>
      <c r="AB24" s="65"/>
      <c r="AC24" s="65"/>
      <c r="AD24" s="65"/>
      <c r="AE24" s="65"/>
      <c r="AF24" s="65"/>
      <c r="AG24" s="65"/>
      <c r="AH24" s="65"/>
      <c r="AI24" s="67" t="s">
        <v>151</v>
      </c>
      <c r="AJ24" s="68"/>
    </row>
    <row r="25" spans="1:36" s="69" customFormat="1" ht="12">
      <c r="A25" s="60">
        <v>16</v>
      </c>
      <c r="B25" s="61" t="s">
        <v>166</v>
      </c>
      <c r="C25" s="231">
        <v>1</v>
      </c>
      <c r="D25" s="63"/>
      <c r="E25" s="63"/>
      <c r="F25" s="63">
        <v>1</v>
      </c>
      <c r="G25" s="63"/>
      <c r="H25" s="64"/>
      <c r="I25" s="92">
        <f aca="true" t="shared" si="14" ref="I25:I30">SUM(C25,F25)</f>
        <v>2</v>
      </c>
      <c r="J25" s="92">
        <f aca="true" t="shared" si="15" ref="J25:J30">SUM(D25,G25)</f>
        <v>0</v>
      </c>
      <c r="K25" s="92">
        <f aca="true" t="shared" si="16" ref="K25:K30">SUM(E25,H25)</f>
        <v>0</v>
      </c>
      <c r="L25" s="220">
        <f>SUM(I25:K25)</f>
        <v>2</v>
      </c>
      <c r="M25" s="62"/>
      <c r="N25" s="64" t="s">
        <v>31</v>
      </c>
      <c r="O25" s="95">
        <f aca="true" t="shared" si="17" ref="O25:O35">SUM(Q25:T25)</f>
        <v>45</v>
      </c>
      <c r="P25" s="95">
        <f aca="true" t="shared" si="18" ref="P25:P35">SUM(Q25:V25)</f>
        <v>60</v>
      </c>
      <c r="Q25" s="95">
        <f t="shared" si="7"/>
        <v>0</v>
      </c>
      <c r="R25" s="95">
        <f t="shared" si="8"/>
        <v>0</v>
      </c>
      <c r="S25" s="95">
        <f t="shared" si="9"/>
        <v>45</v>
      </c>
      <c r="T25" s="95">
        <f t="shared" si="10"/>
        <v>0</v>
      </c>
      <c r="U25" s="95">
        <f t="shared" si="11"/>
        <v>15</v>
      </c>
      <c r="V25" s="95">
        <f t="shared" si="12"/>
        <v>0</v>
      </c>
      <c r="W25" s="66"/>
      <c r="X25" s="65"/>
      <c r="Y25" s="65">
        <v>25</v>
      </c>
      <c r="Z25" s="65"/>
      <c r="AA25" s="65">
        <v>15</v>
      </c>
      <c r="AB25" s="65"/>
      <c r="AC25" s="65"/>
      <c r="AD25" s="65"/>
      <c r="AE25" s="65">
        <v>20</v>
      </c>
      <c r="AF25" s="65"/>
      <c r="AG25" s="65"/>
      <c r="AH25" s="65"/>
      <c r="AI25" s="67" t="s">
        <v>52</v>
      </c>
      <c r="AJ25" s="68"/>
    </row>
    <row r="26" spans="1:36" s="42" customFormat="1" ht="12">
      <c r="A26" s="43">
        <v>17</v>
      </c>
      <c r="B26" s="44" t="s">
        <v>90</v>
      </c>
      <c r="C26" s="45"/>
      <c r="D26" s="46"/>
      <c r="E26" s="46"/>
      <c r="F26" s="46">
        <v>2</v>
      </c>
      <c r="G26" s="46"/>
      <c r="H26" s="47"/>
      <c r="I26" s="92">
        <f t="shared" si="14"/>
        <v>2</v>
      </c>
      <c r="J26" s="92">
        <f t="shared" si="15"/>
        <v>0</v>
      </c>
      <c r="K26" s="92">
        <f t="shared" si="16"/>
        <v>0</v>
      </c>
      <c r="L26" s="220">
        <f>SUM(I26:K26)</f>
        <v>2</v>
      </c>
      <c r="M26" s="45"/>
      <c r="N26" s="47" t="s">
        <v>31</v>
      </c>
      <c r="O26" s="95">
        <f t="shared" si="17"/>
        <v>30</v>
      </c>
      <c r="P26" s="95">
        <f t="shared" si="18"/>
        <v>45</v>
      </c>
      <c r="Q26" s="95">
        <f t="shared" si="7"/>
        <v>30</v>
      </c>
      <c r="R26" s="95">
        <f t="shared" si="8"/>
        <v>0</v>
      </c>
      <c r="S26" s="95">
        <f t="shared" si="9"/>
        <v>0</v>
      </c>
      <c r="T26" s="95">
        <f t="shared" si="10"/>
        <v>0</v>
      </c>
      <c r="U26" s="95">
        <f t="shared" si="11"/>
        <v>15</v>
      </c>
      <c r="V26" s="95">
        <f t="shared" si="12"/>
        <v>0</v>
      </c>
      <c r="W26" s="49"/>
      <c r="X26" s="48"/>
      <c r="Y26" s="48"/>
      <c r="Z26" s="48"/>
      <c r="AA26" s="48"/>
      <c r="AB26" s="48"/>
      <c r="AC26" s="48">
        <v>30</v>
      </c>
      <c r="AD26" s="48"/>
      <c r="AE26" s="48"/>
      <c r="AF26" s="48"/>
      <c r="AG26" s="48">
        <v>15</v>
      </c>
      <c r="AH26" s="48"/>
      <c r="AI26" s="78" t="s">
        <v>53</v>
      </c>
      <c r="AJ26" s="41"/>
    </row>
    <row r="27" spans="1:36" s="42" customFormat="1" ht="24">
      <c r="A27" s="300">
        <v>18</v>
      </c>
      <c r="B27" s="306" t="s">
        <v>137</v>
      </c>
      <c r="C27" s="45"/>
      <c r="D27" s="46"/>
      <c r="E27" s="46"/>
      <c r="F27" s="46">
        <v>1</v>
      </c>
      <c r="G27" s="46"/>
      <c r="H27" s="47"/>
      <c r="I27" s="92">
        <f t="shared" si="14"/>
        <v>1</v>
      </c>
      <c r="J27" s="92">
        <f t="shared" si="15"/>
        <v>0</v>
      </c>
      <c r="K27" s="92">
        <f t="shared" si="16"/>
        <v>0</v>
      </c>
      <c r="L27" s="257">
        <f>SUM(I27:K28)</f>
        <v>2</v>
      </c>
      <c r="M27" s="45"/>
      <c r="N27" s="271" t="s">
        <v>31</v>
      </c>
      <c r="O27" s="95">
        <f t="shared" si="17"/>
        <v>20</v>
      </c>
      <c r="P27" s="95">
        <f t="shared" si="18"/>
        <v>25</v>
      </c>
      <c r="Q27" s="95">
        <f t="shared" si="7"/>
        <v>10</v>
      </c>
      <c r="R27" s="95">
        <f t="shared" si="8"/>
        <v>0</v>
      </c>
      <c r="S27" s="95">
        <f t="shared" si="9"/>
        <v>10</v>
      </c>
      <c r="T27" s="95">
        <f t="shared" si="10"/>
        <v>0</v>
      </c>
      <c r="U27" s="95">
        <f t="shared" si="11"/>
        <v>5</v>
      </c>
      <c r="V27" s="95">
        <f t="shared" si="12"/>
        <v>0</v>
      </c>
      <c r="W27" s="49"/>
      <c r="X27" s="48"/>
      <c r="Y27" s="48"/>
      <c r="Z27" s="48"/>
      <c r="AA27" s="48"/>
      <c r="AB27" s="48"/>
      <c r="AC27" s="48">
        <v>10</v>
      </c>
      <c r="AD27" s="48"/>
      <c r="AE27" s="48">
        <v>10</v>
      </c>
      <c r="AF27" s="48"/>
      <c r="AG27" s="48">
        <v>5</v>
      </c>
      <c r="AH27" s="48"/>
      <c r="AI27" s="50" t="s">
        <v>147</v>
      </c>
      <c r="AJ27" s="41"/>
    </row>
    <row r="28" spans="1:36" s="42" customFormat="1" ht="24">
      <c r="A28" s="301"/>
      <c r="B28" s="306"/>
      <c r="C28" s="45"/>
      <c r="D28" s="46"/>
      <c r="E28" s="46"/>
      <c r="F28" s="46">
        <v>1</v>
      </c>
      <c r="G28" s="46"/>
      <c r="H28" s="47"/>
      <c r="I28" s="92">
        <f t="shared" si="14"/>
        <v>1</v>
      </c>
      <c r="J28" s="92">
        <f t="shared" si="15"/>
        <v>0</v>
      </c>
      <c r="K28" s="92">
        <f t="shared" si="16"/>
        <v>0</v>
      </c>
      <c r="L28" s="258"/>
      <c r="M28" s="45"/>
      <c r="N28" s="271"/>
      <c r="O28" s="95">
        <f t="shared" si="17"/>
        <v>25</v>
      </c>
      <c r="P28" s="95">
        <f t="shared" si="18"/>
        <v>35</v>
      </c>
      <c r="Q28" s="95">
        <f t="shared" si="7"/>
        <v>15</v>
      </c>
      <c r="R28" s="95">
        <f t="shared" si="8"/>
        <v>0</v>
      </c>
      <c r="S28" s="95">
        <f t="shared" si="9"/>
        <v>10</v>
      </c>
      <c r="T28" s="95">
        <f t="shared" si="10"/>
        <v>0</v>
      </c>
      <c r="U28" s="95">
        <f t="shared" si="11"/>
        <v>10</v>
      </c>
      <c r="V28" s="95">
        <f t="shared" si="12"/>
        <v>0</v>
      </c>
      <c r="W28" s="49"/>
      <c r="X28" s="48"/>
      <c r="Y28" s="48"/>
      <c r="Z28" s="48"/>
      <c r="AA28" s="48"/>
      <c r="AB28" s="48"/>
      <c r="AC28" s="48">
        <v>15</v>
      </c>
      <c r="AD28" s="48"/>
      <c r="AE28" s="48">
        <v>10</v>
      </c>
      <c r="AF28" s="48"/>
      <c r="AG28" s="48">
        <v>10</v>
      </c>
      <c r="AH28" s="48"/>
      <c r="AI28" s="50" t="s">
        <v>54</v>
      </c>
      <c r="AJ28" s="41"/>
    </row>
    <row r="29" spans="1:36" s="42" customFormat="1" ht="12">
      <c r="A29" s="43">
        <v>19</v>
      </c>
      <c r="B29" s="79" t="s">
        <v>141</v>
      </c>
      <c r="C29" s="45"/>
      <c r="D29" s="46"/>
      <c r="E29" s="46"/>
      <c r="F29" s="46">
        <v>3</v>
      </c>
      <c r="G29" s="46"/>
      <c r="H29" s="47"/>
      <c r="I29" s="92">
        <f t="shared" si="14"/>
        <v>3</v>
      </c>
      <c r="J29" s="92">
        <f t="shared" si="15"/>
        <v>0</v>
      </c>
      <c r="K29" s="92">
        <f t="shared" si="16"/>
        <v>0</v>
      </c>
      <c r="L29" s="220">
        <f>SUM(I29:K29)</f>
        <v>3</v>
      </c>
      <c r="M29" s="45"/>
      <c r="N29" s="47" t="s">
        <v>32</v>
      </c>
      <c r="O29" s="95">
        <f t="shared" si="17"/>
        <v>60</v>
      </c>
      <c r="P29" s="95">
        <f t="shared" si="18"/>
        <v>75</v>
      </c>
      <c r="Q29" s="95">
        <f t="shared" si="7"/>
        <v>40</v>
      </c>
      <c r="R29" s="95">
        <f t="shared" si="8"/>
        <v>0</v>
      </c>
      <c r="S29" s="95">
        <f t="shared" si="9"/>
        <v>20</v>
      </c>
      <c r="T29" s="95">
        <f t="shared" si="10"/>
        <v>0</v>
      </c>
      <c r="U29" s="95">
        <f t="shared" si="11"/>
        <v>15</v>
      </c>
      <c r="V29" s="95">
        <f t="shared" si="12"/>
        <v>0</v>
      </c>
      <c r="W29" s="49"/>
      <c r="X29" s="48"/>
      <c r="Y29" s="48"/>
      <c r="Z29" s="48"/>
      <c r="AA29" s="48"/>
      <c r="AB29" s="48"/>
      <c r="AC29" s="48">
        <v>40</v>
      </c>
      <c r="AD29" s="48"/>
      <c r="AE29" s="48">
        <v>20</v>
      </c>
      <c r="AF29" s="48"/>
      <c r="AG29" s="48">
        <v>15</v>
      </c>
      <c r="AH29" s="48"/>
      <c r="AI29" s="50" t="s">
        <v>134</v>
      </c>
      <c r="AJ29" s="41"/>
    </row>
    <row r="30" spans="1:36" s="59" customFormat="1" ht="24">
      <c r="A30" s="73">
        <v>20</v>
      </c>
      <c r="B30" s="70" t="s">
        <v>157</v>
      </c>
      <c r="C30" s="80"/>
      <c r="D30" s="81"/>
      <c r="E30" s="81"/>
      <c r="F30" s="81"/>
      <c r="G30" s="81"/>
      <c r="H30" s="81"/>
      <c r="I30" s="92">
        <f t="shared" si="14"/>
        <v>0</v>
      </c>
      <c r="J30" s="92">
        <f t="shared" si="15"/>
        <v>0</v>
      </c>
      <c r="K30" s="92">
        <f t="shared" si="16"/>
        <v>0</v>
      </c>
      <c r="L30" s="220">
        <f>SUM(I30:K30)</f>
        <v>0</v>
      </c>
      <c r="M30" s="81"/>
      <c r="N30" s="81"/>
      <c r="O30" s="95">
        <f t="shared" si="17"/>
        <v>0</v>
      </c>
      <c r="P30" s="95">
        <f t="shared" si="18"/>
        <v>0</v>
      </c>
      <c r="Q30" s="95">
        <f t="shared" si="7"/>
        <v>0</v>
      </c>
      <c r="R30" s="95">
        <f t="shared" si="8"/>
        <v>0</v>
      </c>
      <c r="S30" s="95">
        <f t="shared" si="9"/>
        <v>0</v>
      </c>
      <c r="T30" s="95">
        <f t="shared" si="10"/>
        <v>0</v>
      </c>
      <c r="U30" s="95">
        <f t="shared" si="11"/>
        <v>0</v>
      </c>
      <c r="V30" s="95">
        <f t="shared" si="12"/>
        <v>0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71"/>
      <c r="AJ30" s="58"/>
    </row>
    <row r="31" spans="1:35" s="59" customFormat="1" ht="36">
      <c r="A31" s="82"/>
      <c r="B31" s="70" t="s">
        <v>42</v>
      </c>
      <c r="C31" s="76"/>
      <c r="D31" s="76"/>
      <c r="E31" s="76"/>
      <c r="F31" s="72">
        <v>1</v>
      </c>
      <c r="G31" s="76"/>
      <c r="H31" s="76"/>
      <c r="I31" s="265">
        <f aca="true" t="shared" si="19" ref="I31:K35">SUM(C31,F31)</f>
        <v>1</v>
      </c>
      <c r="J31" s="265">
        <f t="shared" si="19"/>
        <v>0</v>
      </c>
      <c r="K31" s="265">
        <f t="shared" si="19"/>
        <v>0</v>
      </c>
      <c r="L31" s="257">
        <f>SUM(I31:K31)</f>
        <v>1</v>
      </c>
      <c r="M31" s="74"/>
      <c r="N31" s="75" t="s">
        <v>31</v>
      </c>
      <c r="O31" s="255">
        <f t="shared" si="17"/>
        <v>10</v>
      </c>
      <c r="P31" s="255">
        <f t="shared" si="18"/>
        <v>25</v>
      </c>
      <c r="Q31" s="255">
        <f t="shared" si="7"/>
        <v>0</v>
      </c>
      <c r="R31" s="255">
        <f t="shared" si="8"/>
        <v>10</v>
      </c>
      <c r="S31" s="255">
        <f t="shared" si="9"/>
        <v>0</v>
      </c>
      <c r="T31" s="255">
        <f t="shared" si="10"/>
        <v>0</v>
      </c>
      <c r="U31" s="255">
        <f t="shared" si="11"/>
        <v>15</v>
      </c>
      <c r="V31" s="255">
        <f t="shared" si="12"/>
        <v>0</v>
      </c>
      <c r="W31" s="76"/>
      <c r="X31" s="76"/>
      <c r="Y31" s="76"/>
      <c r="Z31" s="76"/>
      <c r="AA31" s="76"/>
      <c r="AB31" s="76"/>
      <c r="AC31" s="76"/>
      <c r="AD31" s="76">
        <v>10</v>
      </c>
      <c r="AE31" s="76"/>
      <c r="AF31" s="76"/>
      <c r="AG31" s="76">
        <v>15</v>
      </c>
      <c r="AH31" s="76"/>
      <c r="AI31" s="57" t="s">
        <v>146</v>
      </c>
    </row>
    <row r="32" spans="1:35" s="59" customFormat="1" ht="24">
      <c r="A32" s="83"/>
      <c r="B32" s="52" t="s">
        <v>160</v>
      </c>
      <c r="C32" s="88"/>
      <c r="D32" s="88"/>
      <c r="E32" s="88"/>
      <c r="F32" s="84"/>
      <c r="G32" s="88"/>
      <c r="H32" s="88"/>
      <c r="I32" s="267"/>
      <c r="J32" s="267"/>
      <c r="K32" s="267"/>
      <c r="L32" s="258"/>
      <c r="M32" s="85"/>
      <c r="N32" s="86"/>
      <c r="O32" s="256"/>
      <c r="P32" s="256"/>
      <c r="Q32" s="256"/>
      <c r="R32" s="256"/>
      <c r="S32" s="256"/>
      <c r="T32" s="256"/>
      <c r="U32" s="256"/>
      <c r="V32" s="256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7"/>
      <c r="AH32" s="88"/>
      <c r="AI32" s="57" t="s">
        <v>47</v>
      </c>
    </row>
    <row r="33" spans="1:35" ht="24">
      <c r="A33" s="89">
        <v>21</v>
      </c>
      <c r="B33" s="90" t="s">
        <v>43</v>
      </c>
      <c r="C33" s="91"/>
      <c r="D33" s="92"/>
      <c r="E33" s="92"/>
      <c r="F33" s="92"/>
      <c r="G33" s="92"/>
      <c r="H33" s="93"/>
      <c r="I33" s="92">
        <f t="shared" si="19"/>
        <v>0</v>
      </c>
      <c r="J33" s="92">
        <f t="shared" si="19"/>
        <v>0</v>
      </c>
      <c r="K33" s="92">
        <f t="shared" si="19"/>
        <v>0</v>
      </c>
      <c r="L33" s="220">
        <f>SUM(I33:K33)</f>
        <v>0</v>
      </c>
      <c r="M33" s="94" t="s">
        <v>31</v>
      </c>
      <c r="N33" s="93"/>
      <c r="O33" s="95">
        <f t="shared" si="17"/>
        <v>4</v>
      </c>
      <c r="P33" s="95">
        <f t="shared" si="18"/>
        <v>4</v>
      </c>
      <c r="Q33" s="95">
        <f t="shared" si="7"/>
        <v>4</v>
      </c>
      <c r="R33" s="95">
        <f t="shared" si="8"/>
        <v>0</v>
      </c>
      <c r="S33" s="95">
        <f t="shared" si="9"/>
        <v>0</v>
      </c>
      <c r="T33" s="95">
        <f t="shared" si="10"/>
        <v>0</v>
      </c>
      <c r="U33" s="95">
        <f t="shared" si="11"/>
        <v>0</v>
      </c>
      <c r="V33" s="95">
        <f t="shared" si="12"/>
        <v>0</v>
      </c>
      <c r="W33" s="96">
        <v>4</v>
      </c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7" t="s">
        <v>144</v>
      </c>
    </row>
    <row r="34" spans="1:35" ht="12">
      <c r="A34" s="89">
        <v>22</v>
      </c>
      <c r="B34" s="90" t="s">
        <v>44</v>
      </c>
      <c r="C34" s="94"/>
      <c r="D34" s="92"/>
      <c r="E34" s="92"/>
      <c r="F34" s="92"/>
      <c r="G34" s="92"/>
      <c r="H34" s="93"/>
      <c r="I34" s="92">
        <f t="shared" si="19"/>
        <v>0</v>
      </c>
      <c r="J34" s="92">
        <f t="shared" si="19"/>
        <v>0</v>
      </c>
      <c r="K34" s="92">
        <f t="shared" si="19"/>
        <v>0</v>
      </c>
      <c r="L34" s="220">
        <f>SUM(I34:K34)</f>
        <v>0</v>
      </c>
      <c r="M34" s="94"/>
      <c r="N34" s="93"/>
      <c r="O34" s="95">
        <f t="shared" si="17"/>
        <v>0</v>
      </c>
      <c r="P34" s="95">
        <f t="shared" si="18"/>
        <v>0</v>
      </c>
      <c r="Q34" s="95">
        <f t="shared" si="7"/>
        <v>0</v>
      </c>
      <c r="R34" s="95">
        <f t="shared" si="8"/>
        <v>0</v>
      </c>
      <c r="S34" s="95">
        <f t="shared" si="9"/>
        <v>0</v>
      </c>
      <c r="T34" s="95">
        <f t="shared" si="10"/>
        <v>0</v>
      </c>
      <c r="U34" s="95">
        <f t="shared" si="11"/>
        <v>0</v>
      </c>
      <c r="V34" s="95">
        <f t="shared" si="12"/>
        <v>0</v>
      </c>
      <c r="W34" s="96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8"/>
    </row>
    <row r="35" spans="1:35" ht="24">
      <c r="A35" s="89">
        <v>23</v>
      </c>
      <c r="B35" s="248" t="s">
        <v>167</v>
      </c>
      <c r="C35" s="249"/>
      <c r="D35" s="250"/>
      <c r="E35" s="250"/>
      <c r="F35" s="250"/>
      <c r="G35" s="250"/>
      <c r="H35" s="251"/>
      <c r="I35" s="250">
        <f t="shared" si="19"/>
        <v>0</v>
      </c>
      <c r="J35" s="250">
        <f t="shared" si="19"/>
        <v>0</v>
      </c>
      <c r="K35" s="250">
        <f t="shared" si="19"/>
        <v>0</v>
      </c>
      <c r="L35" s="252">
        <f>SUM(I35:K35)</f>
        <v>0</v>
      </c>
      <c r="M35" s="249"/>
      <c r="N35" s="251"/>
      <c r="O35" s="170">
        <f t="shared" si="17"/>
        <v>20</v>
      </c>
      <c r="P35" s="170">
        <f t="shared" si="18"/>
        <v>20</v>
      </c>
      <c r="Q35" s="170">
        <f t="shared" si="7"/>
        <v>0</v>
      </c>
      <c r="R35" s="170">
        <f t="shared" si="8"/>
        <v>0</v>
      </c>
      <c r="S35" s="170">
        <f t="shared" si="9"/>
        <v>20</v>
      </c>
      <c r="T35" s="170">
        <f t="shared" si="10"/>
        <v>0</v>
      </c>
      <c r="U35" s="170">
        <f t="shared" si="11"/>
        <v>0</v>
      </c>
      <c r="V35" s="170">
        <f t="shared" si="12"/>
        <v>0</v>
      </c>
      <c r="W35" s="253"/>
      <c r="X35" s="170"/>
      <c r="Y35" s="170"/>
      <c r="Z35" s="170"/>
      <c r="AA35" s="170"/>
      <c r="AB35" s="170"/>
      <c r="AC35" s="170"/>
      <c r="AD35" s="170"/>
      <c r="AE35" s="170">
        <v>20</v>
      </c>
      <c r="AF35" s="170"/>
      <c r="AG35" s="170"/>
      <c r="AH35" s="170"/>
      <c r="AI35" s="248" t="s">
        <v>127</v>
      </c>
    </row>
    <row r="36" spans="1:35" ht="12">
      <c r="A36" s="283" t="s">
        <v>6</v>
      </c>
      <c r="B36" s="283"/>
      <c r="C36" s="92">
        <f>SUM(C7:C35)</f>
        <v>30</v>
      </c>
      <c r="D36" s="213">
        <f aca="true" t="shared" si="20" ref="D36:AH36">SUM(D7:D35)</f>
        <v>2</v>
      </c>
      <c r="E36" s="213">
        <f t="shared" si="20"/>
        <v>0</v>
      </c>
      <c r="F36" s="213">
        <f t="shared" si="20"/>
        <v>17.5</v>
      </c>
      <c r="G36" s="213">
        <f t="shared" si="20"/>
        <v>4</v>
      </c>
      <c r="H36" s="213">
        <f t="shared" si="20"/>
        <v>10</v>
      </c>
      <c r="I36" s="213">
        <f t="shared" si="20"/>
        <v>47.5</v>
      </c>
      <c r="J36" s="213">
        <f t="shared" si="20"/>
        <v>6</v>
      </c>
      <c r="K36" s="213">
        <f t="shared" si="20"/>
        <v>10</v>
      </c>
      <c r="L36" s="220">
        <f t="shared" si="20"/>
        <v>63.5</v>
      </c>
      <c r="M36" s="213">
        <f t="shared" si="20"/>
        <v>0</v>
      </c>
      <c r="N36" s="213">
        <f t="shared" si="20"/>
        <v>0</v>
      </c>
      <c r="O36" s="213">
        <f t="shared" si="20"/>
        <v>1094</v>
      </c>
      <c r="P36" s="213">
        <f t="shared" si="20"/>
        <v>1714</v>
      </c>
      <c r="Q36" s="213">
        <f t="shared" si="20"/>
        <v>424</v>
      </c>
      <c r="R36" s="213">
        <f t="shared" si="20"/>
        <v>135</v>
      </c>
      <c r="S36" s="213">
        <f t="shared" si="20"/>
        <v>375</v>
      </c>
      <c r="T36" s="213">
        <f t="shared" si="20"/>
        <v>160</v>
      </c>
      <c r="U36" s="213">
        <f t="shared" si="20"/>
        <v>340</v>
      </c>
      <c r="V36" s="213">
        <f t="shared" si="20"/>
        <v>280</v>
      </c>
      <c r="W36" s="213">
        <f t="shared" si="20"/>
        <v>234</v>
      </c>
      <c r="X36" s="213">
        <f t="shared" si="20"/>
        <v>85</v>
      </c>
      <c r="Y36" s="213">
        <f t="shared" si="20"/>
        <v>185</v>
      </c>
      <c r="Z36" s="213">
        <f t="shared" si="20"/>
        <v>50</v>
      </c>
      <c r="AA36" s="213">
        <f t="shared" si="20"/>
        <v>185</v>
      </c>
      <c r="AB36" s="213">
        <f t="shared" si="20"/>
        <v>0</v>
      </c>
      <c r="AC36" s="213">
        <f t="shared" si="20"/>
        <v>190</v>
      </c>
      <c r="AD36" s="213">
        <f t="shared" si="20"/>
        <v>50</v>
      </c>
      <c r="AE36" s="213">
        <f t="shared" si="20"/>
        <v>190</v>
      </c>
      <c r="AF36" s="213">
        <f t="shared" si="20"/>
        <v>110</v>
      </c>
      <c r="AG36" s="213">
        <f t="shared" si="20"/>
        <v>155</v>
      </c>
      <c r="AH36" s="213">
        <f t="shared" si="20"/>
        <v>280</v>
      </c>
      <c r="AI36" s="97"/>
    </row>
    <row r="37" spans="1:35" ht="12.75" thickBot="1">
      <c r="A37" s="100"/>
      <c r="B37" s="92" t="s">
        <v>21</v>
      </c>
      <c r="C37" s="283">
        <f>SUM(C36:E36)</f>
        <v>32</v>
      </c>
      <c r="D37" s="283"/>
      <c r="E37" s="283"/>
      <c r="F37" s="283">
        <f>SUM(F36:H36)</f>
        <v>31.5</v>
      </c>
      <c r="G37" s="283"/>
      <c r="H37" s="283"/>
      <c r="I37" s="100"/>
      <c r="J37" s="277" t="s">
        <v>27</v>
      </c>
      <c r="K37" s="277"/>
      <c r="L37" s="277"/>
      <c r="M37" s="283" t="s">
        <v>28</v>
      </c>
      <c r="N37" s="275"/>
      <c r="O37" s="101"/>
      <c r="P37" s="102"/>
      <c r="Q37" s="261">
        <f>SUM(Q36:T36)</f>
        <v>1094</v>
      </c>
      <c r="R37" s="259"/>
      <c r="S37" s="259"/>
      <c r="T37" s="259"/>
      <c r="U37" s="259">
        <f>SUM(U36:V36)</f>
        <v>620</v>
      </c>
      <c r="V37" s="260"/>
      <c r="W37" s="264">
        <f>SUM(W36:Z36)</f>
        <v>554</v>
      </c>
      <c r="X37" s="262"/>
      <c r="Y37" s="262"/>
      <c r="Z37" s="262"/>
      <c r="AA37" s="262">
        <f>SUM(AA36:AB36)</f>
        <v>185</v>
      </c>
      <c r="AB37" s="262"/>
      <c r="AC37" s="262">
        <f>SUM(AC36:AF36)</f>
        <v>540</v>
      </c>
      <c r="AD37" s="262"/>
      <c r="AE37" s="262"/>
      <c r="AF37" s="262"/>
      <c r="AG37" s="262">
        <f>SUM(AG36:AH36)</f>
        <v>435</v>
      </c>
      <c r="AH37" s="262"/>
      <c r="AI37" s="103"/>
    </row>
    <row r="38" spans="1:35" ht="12">
      <c r="A38" s="100"/>
      <c r="B38" s="100"/>
      <c r="C38" s="100"/>
      <c r="D38" s="100"/>
      <c r="E38" s="100"/>
      <c r="F38" s="100"/>
      <c r="G38" s="100"/>
      <c r="H38" s="100"/>
      <c r="I38" s="100"/>
      <c r="J38" s="283" t="s">
        <v>26</v>
      </c>
      <c r="K38" s="283"/>
      <c r="L38" s="283"/>
      <c r="M38" s="283"/>
      <c r="N38" s="283"/>
      <c r="O38" s="100"/>
      <c r="P38" s="100"/>
      <c r="Q38" s="263">
        <f>SUM(Q37:V37)</f>
        <v>1714</v>
      </c>
      <c r="R38" s="263"/>
      <c r="S38" s="263"/>
      <c r="T38" s="263"/>
      <c r="U38" s="263"/>
      <c r="V38" s="263"/>
      <c r="W38" s="262">
        <f>SUM(W37:AB37)</f>
        <v>739</v>
      </c>
      <c r="X38" s="262"/>
      <c r="Y38" s="262"/>
      <c r="Z38" s="262"/>
      <c r="AA38" s="262"/>
      <c r="AB38" s="262"/>
      <c r="AC38" s="262">
        <f>SUM(AC37:AH37)</f>
        <v>975</v>
      </c>
      <c r="AD38" s="262"/>
      <c r="AE38" s="262"/>
      <c r="AF38" s="262"/>
      <c r="AG38" s="262"/>
      <c r="AH38" s="262"/>
      <c r="AI38" s="103"/>
    </row>
    <row r="39" spans="1:35" ht="1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4"/>
      <c r="R39" s="104"/>
      <c r="S39" s="104"/>
      <c r="T39" s="104"/>
      <c r="U39" s="104"/>
      <c r="V39" s="105"/>
      <c r="W39" s="105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3"/>
    </row>
    <row r="40" spans="1:35" ht="12">
      <c r="A40" s="283" t="s">
        <v>15</v>
      </c>
      <c r="B40" s="283"/>
      <c r="C40" s="283" t="s">
        <v>16</v>
      </c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106"/>
      <c r="O40" s="103"/>
      <c r="P40" s="103"/>
      <c r="Q40" s="103"/>
      <c r="R40" s="103"/>
      <c r="S40" s="103"/>
      <c r="T40" s="103"/>
      <c r="U40" s="103"/>
      <c r="V40" s="103"/>
      <c r="Z40" s="104"/>
      <c r="AA40" s="104"/>
      <c r="AB40" s="104"/>
      <c r="AC40" s="104"/>
      <c r="AD40" s="104"/>
      <c r="AE40" s="104"/>
      <c r="AF40" s="104"/>
      <c r="AG40" s="104"/>
      <c r="AH40" s="104"/>
      <c r="AI40" s="103"/>
    </row>
    <row r="41" spans="1:35" ht="12">
      <c r="A41" s="304" t="s">
        <v>169</v>
      </c>
      <c r="B41" s="284"/>
      <c r="C41" s="107" t="s">
        <v>170</v>
      </c>
      <c r="D41" s="108"/>
      <c r="E41" s="108"/>
      <c r="F41" s="108"/>
      <c r="G41" s="108"/>
      <c r="H41" s="109"/>
      <c r="I41" s="110"/>
      <c r="J41" s="111" t="s">
        <v>171</v>
      </c>
      <c r="K41" s="112"/>
      <c r="L41" s="112"/>
      <c r="M41" s="113"/>
      <c r="O41" s="114"/>
      <c r="P41" s="114"/>
      <c r="Q41" s="115"/>
      <c r="R41" s="114"/>
      <c r="S41" s="114"/>
      <c r="T41" s="114"/>
      <c r="U41" s="114"/>
      <c r="V41" s="11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3"/>
    </row>
    <row r="42" spans="1:35" ht="12">
      <c r="A42" s="284" t="s">
        <v>172</v>
      </c>
      <c r="B42" s="284"/>
      <c r="C42" s="292" t="s">
        <v>173</v>
      </c>
      <c r="D42" s="292"/>
      <c r="E42" s="292"/>
      <c r="F42" s="292"/>
      <c r="G42" s="292"/>
      <c r="H42" s="292"/>
      <c r="I42" s="110"/>
      <c r="J42" s="116" t="s">
        <v>174</v>
      </c>
      <c r="K42" s="117"/>
      <c r="L42" s="117"/>
      <c r="M42" s="118"/>
      <c r="O42" s="114"/>
      <c r="P42" s="114"/>
      <c r="Q42" s="115"/>
      <c r="R42" s="114"/>
      <c r="S42" s="114"/>
      <c r="T42" s="114"/>
      <c r="U42" s="114"/>
      <c r="V42" s="114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20"/>
    </row>
    <row r="43" spans="1:35" ht="12">
      <c r="A43" s="284"/>
      <c r="B43" s="284"/>
      <c r="C43" s="292" t="s">
        <v>175</v>
      </c>
      <c r="D43" s="292"/>
      <c r="E43" s="292"/>
      <c r="F43" s="292"/>
      <c r="G43" s="292"/>
      <c r="H43" s="292"/>
      <c r="I43" s="110"/>
      <c r="J43" s="116" t="s">
        <v>176</v>
      </c>
      <c r="K43" s="117"/>
      <c r="L43" s="117"/>
      <c r="M43" s="118"/>
      <c r="O43" s="114"/>
      <c r="P43" s="114"/>
      <c r="Q43" s="115"/>
      <c r="R43" s="114"/>
      <c r="S43" s="114"/>
      <c r="T43" s="114"/>
      <c r="U43" s="114"/>
      <c r="V43" s="114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</row>
    <row r="44" spans="1:35" ht="12">
      <c r="A44" s="303"/>
      <c r="B44" s="303"/>
      <c r="C44" s="302" t="s">
        <v>177</v>
      </c>
      <c r="D44" s="302"/>
      <c r="E44" s="302"/>
      <c r="F44" s="302"/>
      <c r="G44" s="302"/>
      <c r="H44" s="302"/>
      <c r="I44" s="121"/>
      <c r="J44" s="122"/>
      <c r="K44" s="122"/>
      <c r="L44" s="122"/>
      <c r="M44" s="122"/>
      <c r="O44" s="103"/>
      <c r="P44" s="103"/>
      <c r="Q44" s="103"/>
      <c r="R44" s="114"/>
      <c r="S44" s="114"/>
      <c r="T44" s="114"/>
      <c r="U44" s="114"/>
      <c r="V44" s="123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20"/>
    </row>
    <row r="45" ht="12">
      <c r="V45" s="114"/>
    </row>
  </sheetData>
  <sheetProtection/>
  <mergeCells count="78">
    <mergeCell ref="A3:A6"/>
    <mergeCell ref="B21:B23"/>
    <mergeCell ref="B19:B20"/>
    <mergeCell ref="I5:I6"/>
    <mergeCell ref="B3:B6"/>
    <mergeCell ref="A36:B36"/>
    <mergeCell ref="A19:A20"/>
    <mergeCell ref="A21:A23"/>
    <mergeCell ref="I31:I32"/>
    <mergeCell ref="B27:B28"/>
    <mergeCell ref="J31:J32"/>
    <mergeCell ref="A27:A28"/>
    <mergeCell ref="L31:L32"/>
    <mergeCell ref="C44:H44"/>
    <mergeCell ref="A43:B43"/>
    <mergeCell ref="C43:H43"/>
    <mergeCell ref="A44:B44"/>
    <mergeCell ref="A41:B41"/>
    <mergeCell ref="A40:B40"/>
    <mergeCell ref="C40:M40"/>
    <mergeCell ref="C1:AH1"/>
    <mergeCell ref="N27:N28"/>
    <mergeCell ref="N21:N23"/>
    <mergeCell ref="C42:H42"/>
    <mergeCell ref="A2:AH2"/>
    <mergeCell ref="Q3:V5"/>
    <mergeCell ref="M3:N4"/>
    <mergeCell ref="M37:N37"/>
    <mergeCell ref="K31:K32"/>
    <mergeCell ref="P21:P23"/>
    <mergeCell ref="A42:B42"/>
    <mergeCell ref="J38:N38"/>
    <mergeCell ref="M21:M23"/>
    <mergeCell ref="O21:O23"/>
    <mergeCell ref="W5:AB5"/>
    <mergeCell ref="K5:K6"/>
    <mergeCell ref="L5:L6"/>
    <mergeCell ref="M5:N5"/>
    <mergeCell ref="P3:P6"/>
    <mergeCell ref="C3:L3"/>
    <mergeCell ref="L19:L20"/>
    <mergeCell ref="L21:L23"/>
    <mergeCell ref="J37:L37"/>
    <mergeCell ref="I4:L4"/>
    <mergeCell ref="C4:H4"/>
    <mergeCell ref="J5:J6"/>
    <mergeCell ref="F37:H37"/>
    <mergeCell ref="F5:H5"/>
    <mergeCell ref="C37:E37"/>
    <mergeCell ref="C5:E5"/>
    <mergeCell ref="AI3:AI6"/>
    <mergeCell ref="AC5:AH5"/>
    <mergeCell ref="W3:AB4"/>
    <mergeCell ref="AC3:AH4"/>
    <mergeCell ref="M19:M20"/>
    <mergeCell ref="N19:N20"/>
    <mergeCell ref="O19:O20"/>
    <mergeCell ref="O3:O6"/>
    <mergeCell ref="P19:P20"/>
    <mergeCell ref="U37:V37"/>
    <mergeCell ref="Q37:T37"/>
    <mergeCell ref="AC38:AH38"/>
    <mergeCell ref="AG37:AH37"/>
    <mergeCell ref="Q38:V38"/>
    <mergeCell ref="W38:AB38"/>
    <mergeCell ref="W37:Z37"/>
    <mergeCell ref="AA37:AB37"/>
    <mergeCell ref="AC37:AF37"/>
    <mergeCell ref="A1:B1"/>
    <mergeCell ref="U31:U32"/>
    <mergeCell ref="V31:V32"/>
    <mergeCell ref="L27:L28"/>
    <mergeCell ref="O31:O32"/>
    <mergeCell ref="P31:P32"/>
    <mergeCell ref="Q31:Q32"/>
    <mergeCell ref="R31:R32"/>
    <mergeCell ref="S31:S32"/>
    <mergeCell ref="T31:T32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  <rowBreaks count="1" manualBreakCount="1">
    <brk id="37" max="34" man="1"/>
  </rowBreaks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35"/>
  <sheetViews>
    <sheetView view="pageBreakPreview" zoomScaleSheetLayoutView="10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6" sqref="Y16"/>
    </sheetView>
  </sheetViews>
  <sheetFormatPr defaultColWidth="9.00390625" defaultRowHeight="12.75"/>
  <cols>
    <col min="1" max="1" width="3.125" style="17" customWidth="1"/>
    <col min="2" max="2" width="29.625" style="17" customWidth="1"/>
    <col min="3" max="3" width="8.25390625" style="17" customWidth="1"/>
    <col min="4" max="4" width="7.375" style="17" customWidth="1"/>
    <col min="5" max="6" width="8.125" style="17" customWidth="1"/>
    <col min="7" max="7" width="6.875" style="17" customWidth="1"/>
    <col min="8" max="8" width="11.00390625" style="17" customWidth="1"/>
    <col min="9" max="9" width="9.875" style="17" customWidth="1"/>
    <col min="10" max="10" width="7.875" style="17" customWidth="1"/>
    <col min="11" max="11" width="7.25390625" style="17" customWidth="1"/>
    <col min="12" max="12" width="10.75390625" style="17" customWidth="1"/>
    <col min="13" max="13" width="9.625" style="17" customWidth="1"/>
    <col min="14" max="14" width="10.125" style="17" customWidth="1"/>
    <col min="15" max="15" width="8.75390625" style="17" customWidth="1"/>
    <col min="16" max="16" width="7.00390625" style="17" customWidth="1"/>
    <col min="17" max="17" width="6.25390625" style="19" bestFit="1" customWidth="1"/>
    <col min="18" max="18" width="3.875" style="19" customWidth="1"/>
    <col min="19" max="19" width="5.125" style="19" customWidth="1"/>
    <col min="20" max="21" width="6.25390625" style="19" bestFit="1" customWidth="1"/>
    <col min="22" max="22" width="4.00390625" style="19" customWidth="1"/>
    <col min="23" max="23" width="6.25390625" style="19" bestFit="1" customWidth="1"/>
    <col min="24" max="24" width="5.00390625" style="19" customWidth="1"/>
    <col min="25" max="25" width="6.25390625" style="19" bestFit="1" customWidth="1"/>
    <col min="26" max="26" width="4.375" style="19" customWidth="1"/>
    <col min="27" max="27" width="4.125" style="19" customWidth="1"/>
    <col min="28" max="28" width="4.375" style="19" bestFit="1" customWidth="1"/>
    <col min="29" max="34" width="3.875" style="19" customWidth="1"/>
    <col min="35" max="35" width="30.00390625" style="17" customWidth="1"/>
    <col min="36" max="16384" width="9.125" style="17" customWidth="1"/>
  </cols>
  <sheetData>
    <row r="1" spans="1:22" s="16" customFormat="1" ht="30" customHeight="1">
      <c r="A1" s="311"/>
      <c r="B1" s="311"/>
      <c r="I1" s="211"/>
      <c r="J1" s="211"/>
      <c r="K1" s="211"/>
      <c r="L1" s="211"/>
      <c r="Q1" s="211"/>
      <c r="R1" s="211"/>
      <c r="S1" s="211"/>
      <c r="T1" s="211"/>
      <c r="U1" s="211"/>
      <c r="V1" s="211"/>
    </row>
    <row r="2" spans="2:35" s="124" customFormat="1" ht="31.5" customHeight="1">
      <c r="B2" s="125"/>
      <c r="C2" s="322" t="s">
        <v>143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126">
        <v>43697</v>
      </c>
    </row>
    <row r="3" spans="1:35" s="124" customFormat="1" ht="27" customHeight="1">
      <c r="A3" s="293" t="s">
        <v>186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0"/>
    </row>
    <row r="4" spans="1:35" s="124" customFormat="1" ht="12">
      <c r="A4" s="281" t="s">
        <v>13</v>
      </c>
      <c r="B4" s="281" t="s">
        <v>14</v>
      </c>
      <c r="C4" s="281" t="s">
        <v>7</v>
      </c>
      <c r="D4" s="281"/>
      <c r="E4" s="281"/>
      <c r="F4" s="281"/>
      <c r="G4" s="281"/>
      <c r="H4" s="281"/>
      <c r="I4" s="281"/>
      <c r="J4" s="281"/>
      <c r="K4" s="281"/>
      <c r="L4" s="281"/>
      <c r="M4" s="281" t="s">
        <v>8</v>
      </c>
      <c r="N4" s="281"/>
      <c r="O4" s="320" t="s">
        <v>30</v>
      </c>
      <c r="P4" s="320" t="s">
        <v>29</v>
      </c>
      <c r="Q4" s="268" t="s">
        <v>1</v>
      </c>
      <c r="R4" s="268"/>
      <c r="S4" s="268"/>
      <c r="T4" s="268"/>
      <c r="U4" s="268"/>
      <c r="V4" s="268"/>
      <c r="W4" s="268" t="s">
        <v>84</v>
      </c>
      <c r="X4" s="268"/>
      <c r="Y4" s="268"/>
      <c r="Z4" s="268"/>
      <c r="AA4" s="268"/>
      <c r="AB4" s="268"/>
      <c r="AC4" s="268" t="s">
        <v>85</v>
      </c>
      <c r="AD4" s="268"/>
      <c r="AE4" s="268"/>
      <c r="AF4" s="268"/>
      <c r="AG4" s="268"/>
      <c r="AH4" s="268"/>
      <c r="AI4" s="281" t="s">
        <v>19</v>
      </c>
    </row>
    <row r="5" spans="1:35" s="124" customFormat="1" ht="12">
      <c r="A5" s="281"/>
      <c r="B5" s="281"/>
      <c r="C5" s="281" t="s">
        <v>23</v>
      </c>
      <c r="D5" s="281"/>
      <c r="E5" s="281"/>
      <c r="F5" s="281"/>
      <c r="G5" s="281"/>
      <c r="H5" s="281"/>
      <c r="I5" s="281" t="s">
        <v>22</v>
      </c>
      <c r="J5" s="281"/>
      <c r="K5" s="281"/>
      <c r="L5" s="281"/>
      <c r="M5" s="281"/>
      <c r="N5" s="281"/>
      <c r="O5" s="320"/>
      <c r="P5" s="320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81"/>
    </row>
    <row r="6" spans="1:35" s="124" customFormat="1" ht="12">
      <c r="A6" s="281"/>
      <c r="B6" s="281"/>
      <c r="C6" s="281" t="s">
        <v>4</v>
      </c>
      <c r="D6" s="281"/>
      <c r="E6" s="281"/>
      <c r="F6" s="281" t="s">
        <v>5</v>
      </c>
      <c r="G6" s="281"/>
      <c r="H6" s="281"/>
      <c r="I6" s="281" t="s">
        <v>24</v>
      </c>
      <c r="J6" s="281" t="s">
        <v>11</v>
      </c>
      <c r="K6" s="281" t="s">
        <v>12</v>
      </c>
      <c r="L6" s="281" t="s">
        <v>25</v>
      </c>
      <c r="M6" s="281" t="s">
        <v>10</v>
      </c>
      <c r="N6" s="281"/>
      <c r="O6" s="320"/>
      <c r="P6" s="320"/>
      <c r="Q6" s="268"/>
      <c r="R6" s="268"/>
      <c r="S6" s="268"/>
      <c r="T6" s="268"/>
      <c r="U6" s="268"/>
      <c r="V6" s="268"/>
      <c r="W6" s="268" t="s">
        <v>18</v>
      </c>
      <c r="X6" s="268"/>
      <c r="Y6" s="268"/>
      <c r="Z6" s="268"/>
      <c r="AA6" s="268"/>
      <c r="AB6" s="268"/>
      <c r="AC6" s="268" t="s">
        <v>18</v>
      </c>
      <c r="AD6" s="268"/>
      <c r="AE6" s="268"/>
      <c r="AF6" s="268"/>
      <c r="AG6" s="268"/>
      <c r="AH6" s="268"/>
      <c r="AI6" s="281"/>
    </row>
    <row r="7" spans="1:35" s="124" customFormat="1" ht="12">
      <c r="A7" s="281"/>
      <c r="B7" s="281"/>
      <c r="C7" s="21" t="s">
        <v>24</v>
      </c>
      <c r="D7" s="21" t="s">
        <v>11</v>
      </c>
      <c r="E7" s="21" t="s">
        <v>12</v>
      </c>
      <c r="F7" s="21" t="s">
        <v>24</v>
      </c>
      <c r="G7" s="21" t="s">
        <v>11</v>
      </c>
      <c r="H7" s="21" t="s">
        <v>12</v>
      </c>
      <c r="I7" s="281"/>
      <c r="J7" s="281"/>
      <c r="K7" s="281"/>
      <c r="L7" s="281"/>
      <c r="M7" s="21" t="s">
        <v>4</v>
      </c>
      <c r="N7" s="21" t="s">
        <v>5</v>
      </c>
      <c r="O7" s="320"/>
      <c r="P7" s="320"/>
      <c r="Q7" s="25" t="s">
        <v>2</v>
      </c>
      <c r="R7" s="25" t="s">
        <v>3</v>
      </c>
      <c r="S7" s="25" t="s">
        <v>9</v>
      </c>
      <c r="T7" s="25" t="s">
        <v>11</v>
      </c>
      <c r="U7" s="25" t="s">
        <v>17</v>
      </c>
      <c r="V7" s="25" t="s">
        <v>12</v>
      </c>
      <c r="W7" s="25" t="s">
        <v>2</v>
      </c>
      <c r="X7" s="25" t="s">
        <v>3</v>
      </c>
      <c r="Y7" s="25" t="s">
        <v>9</v>
      </c>
      <c r="Z7" s="25" t="s">
        <v>11</v>
      </c>
      <c r="AA7" s="25" t="s">
        <v>17</v>
      </c>
      <c r="AB7" s="25" t="s">
        <v>12</v>
      </c>
      <c r="AC7" s="25" t="s">
        <v>2</v>
      </c>
      <c r="AD7" s="25" t="s">
        <v>3</v>
      </c>
      <c r="AE7" s="25" t="s">
        <v>9</v>
      </c>
      <c r="AF7" s="25" t="s">
        <v>11</v>
      </c>
      <c r="AG7" s="25" t="s">
        <v>17</v>
      </c>
      <c r="AH7" s="25" t="s">
        <v>12</v>
      </c>
      <c r="AI7" s="281"/>
    </row>
    <row r="8" spans="1:35" s="59" customFormat="1" ht="27" customHeight="1">
      <c r="A8" s="54">
        <v>1</v>
      </c>
      <c r="B8" s="52" t="s">
        <v>96</v>
      </c>
      <c r="C8" s="230">
        <v>0.5</v>
      </c>
      <c r="D8" s="54">
        <v>1</v>
      </c>
      <c r="E8" s="54"/>
      <c r="F8" s="54"/>
      <c r="G8" s="54">
        <v>1</v>
      </c>
      <c r="H8" s="54"/>
      <c r="I8" s="92">
        <f aca="true" t="shared" si="0" ref="I8:K9">SUM(C8,F8)</f>
        <v>0.5</v>
      </c>
      <c r="J8" s="92">
        <f t="shared" si="0"/>
        <v>2</v>
      </c>
      <c r="K8" s="92">
        <f t="shared" si="0"/>
        <v>0</v>
      </c>
      <c r="L8" s="92">
        <f>SUM(I8:K8)</f>
        <v>2.5</v>
      </c>
      <c r="M8" s="54"/>
      <c r="N8" s="54" t="s">
        <v>32</v>
      </c>
      <c r="O8" s="56">
        <f>SUM(Q8:T8)</f>
        <v>60</v>
      </c>
      <c r="P8" s="56">
        <f>SUM(Q8:V8)</f>
        <v>80</v>
      </c>
      <c r="Q8" s="95">
        <f aca="true" t="shared" si="1" ref="Q8:V8">SUM(W8,AC8)</f>
        <v>0</v>
      </c>
      <c r="R8" s="95">
        <f t="shared" si="1"/>
        <v>0</v>
      </c>
      <c r="S8" s="95">
        <f t="shared" si="1"/>
        <v>0</v>
      </c>
      <c r="T8" s="95">
        <f t="shared" si="1"/>
        <v>60</v>
      </c>
      <c r="U8" s="95">
        <f t="shared" si="1"/>
        <v>20</v>
      </c>
      <c r="V8" s="95">
        <f t="shared" si="1"/>
        <v>0</v>
      </c>
      <c r="W8" s="56"/>
      <c r="X8" s="56"/>
      <c r="Y8" s="56"/>
      <c r="Z8" s="56">
        <v>20</v>
      </c>
      <c r="AA8" s="217">
        <v>20</v>
      </c>
      <c r="AB8" s="56"/>
      <c r="AC8" s="56"/>
      <c r="AD8" s="56"/>
      <c r="AE8" s="56"/>
      <c r="AF8" s="56">
        <v>40</v>
      </c>
      <c r="AG8" s="56"/>
      <c r="AH8" s="56"/>
      <c r="AI8" s="57" t="s">
        <v>136</v>
      </c>
    </row>
    <row r="9" spans="1:35" ht="12">
      <c r="A9" s="283">
        <v>2</v>
      </c>
      <c r="B9" s="303" t="s">
        <v>99</v>
      </c>
      <c r="C9" s="313">
        <v>3.5</v>
      </c>
      <c r="D9" s="283">
        <v>2</v>
      </c>
      <c r="E9" s="283"/>
      <c r="F9" s="283"/>
      <c r="G9" s="283">
        <v>1</v>
      </c>
      <c r="H9" s="283">
        <v>6</v>
      </c>
      <c r="I9" s="312">
        <f t="shared" si="0"/>
        <v>3.5</v>
      </c>
      <c r="J9" s="312">
        <f t="shared" si="0"/>
        <v>3</v>
      </c>
      <c r="K9" s="312">
        <f t="shared" si="0"/>
        <v>6</v>
      </c>
      <c r="L9" s="312">
        <f>SUM(I9:K10)</f>
        <v>12.5</v>
      </c>
      <c r="M9" s="283"/>
      <c r="N9" s="283" t="s">
        <v>31</v>
      </c>
      <c r="O9" s="262">
        <f>SUM(Q9:T10)</f>
        <v>150</v>
      </c>
      <c r="P9" s="262">
        <f>SUM(Q9:V10)</f>
        <v>330</v>
      </c>
      <c r="Q9" s="95">
        <f aca="true" t="shared" si="2" ref="Q9:Q25">SUM(W9,AC9)</f>
        <v>20</v>
      </c>
      <c r="R9" s="95">
        <f aca="true" t="shared" si="3" ref="R9:R25">SUM(X9,AD9)</f>
        <v>0</v>
      </c>
      <c r="S9" s="95">
        <f aca="true" t="shared" si="4" ref="S9:S25">SUM(Y9,AE9)</f>
        <v>0</v>
      </c>
      <c r="T9" s="95">
        <f aca="true" t="shared" si="5" ref="T9:T25">SUM(Z9,AF9)</f>
        <v>0</v>
      </c>
      <c r="U9" s="95">
        <f aca="true" t="shared" si="6" ref="U9:U25">SUM(AA9,AG9)</f>
        <v>0</v>
      </c>
      <c r="V9" s="95">
        <f aca="true" t="shared" si="7" ref="V9:V25">SUM(AB9,AH9)</f>
        <v>0</v>
      </c>
      <c r="W9" s="95">
        <v>20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321" t="s">
        <v>38</v>
      </c>
    </row>
    <row r="10" spans="1:36" ht="15.75" customHeight="1">
      <c r="A10" s="283"/>
      <c r="B10" s="303"/>
      <c r="C10" s="313"/>
      <c r="D10" s="283"/>
      <c r="E10" s="283"/>
      <c r="F10" s="283"/>
      <c r="G10" s="283"/>
      <c r="H10" s="283"/>
      <c r="I10" s="277"/>
      <c r="J10" s="277"/>
      <c r="K10" s="277"/>
      <c r="L10" s="277"/>
      <c r="M10" s="283"/>
      <c r="N10" s="283"/>
      <c r="O10" s="283"/>
      <c r="P10" s="283"/>
      <c r="Q10" s="95">
        <f t="shared" si="2"/>
        <v>30</v>
      </c>
      <c r="R10" s="95">
        <f t="shared" si="3"/>
        <v>20</v>
      </c>
      <c r="S10" s="95">
        <f t="shared" si="4"/>
        <v>0</v>
      </c>
      <c r="T10" s="95">
        <f t="shared" si="5"/>
        <v>80</v>
      </c>
      <c r="U10" s="95">
        <f t="shared" si="6"/>
        <v>20</v>
      </c>
      <c r="V10" s="95">
        <f t="shared" si="7"/>
        <v>160</v>
      </c>
      <c r="W10" s="95">
        <v>30</v>
      </c>
      <c r="X10" s="95">
        <v>20</v>
      </c>
      <c r="Y10" s="95"/>
      <c r="Z10" s="95">
        <v>40</v>
      </c>
      <c r="AA10" s="95">
        <v>20</v>
      </c>
      <c r="AB10" s="95"/>
      <c r="AC10" s="95"/>
      <c r="AD10" s="95"/>
      <c r="AE10" s="95"/>
      <c r="AF10" s="95">
        <v>40</v>
      </c>
      <c r="AG10" s="95"/>
      <c r="AH10" s="95">
        <v>160</v>
      </c>
      <c r="AI10" s="321"/>
      <c r="AJ10" s="127"/>
    </row>
    <row r="11" spans="1:36" ht="12">
      <c r="A11" s="283">
        <v>3</v>
      </c>
      <c r="B11" s="303" t="s">
        <v>100</v>
      </c>
      <c r="C11" s="313">
        <v>3.5</v>
      </c>
      <c r="D11" s="283">
        <v>3</v>
      </c>
      <c r="E11" s="283"/>
      <c r="F11" s="283"/>
      <c r="G11" s="283">
        <v>1</v>
      </c>
      <c r="H11" s="283">
        <v>6</v>
      </c>
      <c r="I11" s="312">
        <f>SUM(C11,F11)</f>
        <v>3.5</v>
      </c>
      <c r="J11" s="312">
        <f>SUM(D11,G11)</f>
        <v>4</v>
      </c>
      <c r="K11" s="312">
        <f>SUM(E11,H11)</f>
        <v>6</v>
      </c>
      <c r="L11" s="312">
        <f>SUM(I11:K12)</f>
        <v>13.5</v>
      </c>
      <c r="M11" s="283"/>
      <c r="N11" s="283" t="s">
        <v>32</v>
      </c>
      <c r="O11" s="262">
        <f>SUM(Q11:T12)</f>
        <v>190</v>
      </c>
      <c r="P11" s="262">
        <f>SUM(Q11:V12)</f>
        <v>370</v>
      </c>
      <c r="Q11" s="95">
        <f t="shared" si="2"/>
        <v>20</v>
      </c>
      <c r="R11" s="95">
        <f t="shared" si="3"/>
        <v>0</v>
      </c>
      <c r="S11" s="95">
        <f t="shared" si="4"/>
        <v>0</v>
      </c>
      <c r="T11" s="95">
        <f t="shared" si="5"/>
        <v>0</v>
      </c>
      <c r="U11" s="95">
        <f t="shared" si="6"/>
        <v>0</v>
      </c>
      <c r="V11" s="95">
        <f t="shared" si="7"/>
        <v>0</v>
      </c>
      <c r="W11" s="95">
        <v>20</v>
      </c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321" t="s">
        <v>55</v>
      </c>
      <c r="AJ11" s="127"/>
    </row>
    <row r="12" spans="1:36" ht="12">
      <c r="A12" s="283"/>
      <c r="B12" s="303"/>
      <c r="C12" s="313"/>
      <c r="D12" s="283"/>
      <c r="E12" s="283"/>
      <c r="F12" s="283"/>
      <c r="G12" s="283"/>
      <c r="H12" s="283"/>
      <c r="I12" s="277"/>
      <c r="J12" s="277"/>
      <c r="K12" s="277"/>
      <c r="L12" s="277"/>
      <c r="M12" s="283"/>
      <c r="N12" s="283"/>
      <c r="O12" s="283"/>
      <c r="P12" s="283"/>
      <c r="Q12" s="95">
        <f t="shared" si="2"/>
        <v>30</v>
      </c>
      <c r="R12" s="95">
        <f t="shared" si="3"/>
        <v>20</v>
      </c>
      <c r="S12" s="95">
        <f t="shared" si="4"/>
        <v>0</v>
      </c>
      <c r="T12" s="95">
        <f t="shared" si="5"/>
        <v>120</v>
      </c>
      <c r="U12" s="95">
        <f t="shared" si="6"/>
        <v>20</v>
      </c>
      <c r="V12" s="95">
        <f t="shared" si="7"/>
        <v>160</v>
      </c>
      <c r="W12" s="95">
        <v>30</v>
      </c>
      <c r="X12" s="95">
        <v>20</v>
      </c>
      <c r="Y12" s="95"/>
      <c r="Z12" s="95">
        <v>40</v>
      </c>
      <c r="AA12" s="95">
        <v>20</v>
      </c>
      <c r="AB12" s="95"/>
      <c r="AC12" s="95"/>
      <c r="AD12" s="95"/>
      <c r="AE12" s="95"/>
      <c r="AF12" s="95">
        <v>80</v>
      </c>
      <c r="AG12" s="95"/>
      <c r="AH12" s="95">
        <v>160</v>
      </c>
      <c r="AI12" s="321"/>
      <c r="AJ12" s="127"/>
    </row>
    <row r="13" spans="1:36" ht="12">
      <c r="A13" s="283">
        <v>4</v>
      </c>
      <c r="B13" s="303" t="s">
        <v>101</v>
      </c>
      <c r="C13" s="313">
        <v>3.5</v>
      </c>
      <c r="D13" s="283">
        <v>2</v>
      </c>
      <c r="E13" s="283"/>
      <c r="F13" s="283"/>
      <c r="G13" s="313">
        <v>2</v>
      </c>
      <c r="H13" s="283">
        <v>4</v>
      </c>
      <c r="I13" s="283">
        <f>SUM(C13,F13)</f>
        <v>3.5</v>
      </c>
      <c r="J13" s="283">
        <f>SUM(D13,G13)</f>
        <v>4</v>
      </c>
      <c r="K13" s="283">
        <f>SUM(E13,H13)</f>
        <v>4</v>
      </c>
      <c r="L13" s="283">
        <f>SUM(I13:K16)</f>
        <v>15.5</v>
      </c>
      <c r="M13" s="283"/>
      <c r="N13" s="283" t="s">
        <v>31</v>
      </c>
      <c r="O13" s="262">
        <f>SUM(Q13:T16)</f>
        <v>200</v>
      </c>
      <c r="P13" s="262">
        <f>SUM(Q13:V16)</f>
        <v>390</v>
      </c>
      <c r="Q13" s="95">
        <f t="shared" si="2"/>
        <v>10</v>
      </c>
      <c r="R13" s="95">
        <f t="shared" si="3"/>
        <v>15</v>
      </c>
      <c r="S13" s="95">
        <f t="shared" si="4"/>
        <v>0</v>
      </c>
      <c r="T13" s="95">
        <f t="shared" si="5"/>
        <v>0</v>
      </c>
      <c r="U13" s="95">
        <f t="shared" si="6"/>
        <v>0</v>
      </c>
      <c r="V13" s="95">
        <f t="shared" si="7"/>
        <v>0</v>
      </c>
      <c r="W13" s="95">
        <v>10</v>
      </c>
      <c r="X13" s="95">
        <v>15</v>
      </c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321" t="s">
        <v>145</v>
      </c>
      <c r="AJ13" s="127"/>
    </row>
    <row r="14" spans="1:36" ht="27" customHeight="1">
      <c r="A14" s="283"/>
      <c r="B14" s="303"/>
      <c r="C14" s="319"/>
      <c r="D14" s="283"/>
      <c r="E14" s="283"/>
      <c r="F14" s="283"/>
      <c r="G14" s="313"/>
      <c r="H14" s="283"/>
      <c r="I14" s="283"/>
      <c r="J14" s="283"/>
      <c r="K14" s="283"/>
      <c r="L14" s="283"/>
      <c r="M14" s="283"/>
      <c r="N14" s="283"/>
      <c r="O14" s="283"/>
      <c r="P14" s="283"/>
      <c r="Q14" s="95">
        <f t="shared" si="2"/>
        <v>20</v>
      </c>
      <c r="R14" s="95">
        <f t="shared" si="3"/>
        <v>25</v>
      </c>
      <c r="S14" s="95">
        <f t="shared" si="4"/>
        <v>0</v>
      </c>
      <c r="T14" s="95">
        <f t="shared" si="5"/>
        <v>90</v>
      </c>
      <c r="U14" s="95">
        <f t="shared" si="6"/>
        <v>20</v>
      </c>
      <c r="V14" s="95">
        <f t="shared" si="7"/>
        <v>140</v>
      </c>
      <c r="W14" s="95">
        <v>20</v>
      </c>
      <c r="X14" s="95">
        <v>25</v>
      </c>
      <c r="Y14" s="95"/>
      <c r="Z14" s="95">
        <v>30</v>
      </c>
      <c r="AA14" s="95">
        <v>20</v>
      </c>
      <c r="AB14" s="95"/>
      <c r="AC14" s="95"/>
      <c r="AD14" s="95"/>
      <c r="AE14" s="95"/>
      <c r="AF14" s="95">
        <v>60</v>
      </c>
      <c r="AG14" s="95"/>
      <c r="AH14" s="95">
        <v>140</v>
      </c>
      <c r="AI14" s="321"/>
      <c r="AJ14" s="127"/>
    </row>
    <row r="15" spans="1:36" ht="12">
      <c r="A15" s="283"/>
      <c r="B15" s="303"/>
      <c r="C15" s="283">
        <v>1</v>
      </c>
      <c r="D15" s="283"/>
      <c r="E15" s="283"/>
      <c r="F15" s="283"/>
      <c r="G15" s="283">
        <v>1</v>
      </c>
      <c r="H15" s="283">
        <v>2</v>
      </c>
      <c r="I15" s="283">
        <f>SUM(C15,F15)</f>
        <v>1</v>
      </c>
      <c r="J15" s="283">
        <f>SUM(D15,G15)</f>
        <v>1</v>
      </c>
      <c r="K15" s="283">
        <f>SUM(E15,H15)</f>
        <v>2</v>
      </c>
      <c r="L15" s="283"/>
      <c r="M15" s="283"/>
      <c r="N15" s="283"/>
      <c r="O15" s="283"/>
      <c r="P15" s="283"/>
      <c r="Q15" s="95">
        <f t="shared" si="2"/>
        <v>10</v>
      </c>
      <c r="R15" s="95">
        <f t="shared" si="3"/>
        <v>0</v>
      </c>
      <c r="S15" s="95">
        <f t="shared" si="4"/>
        <v>0</v>
      </c>
      <c r="T15" s="95">
        <f t="shared" si="5"/>
        <v>0</v>
      </c>
      <c r="U15" s="95">
        <f t="shared" si="6"/>
        <v>0</v>
      </c>
      <c r="V15" s="95">
        <f t="shared" si="7"/>
        <v>0</v>
      </c>
      <c r="W15" s="95">
        <v>10</v>
      </c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321" t="s">
        <v>56</v>
      </c>
      <c r="AJ15" s="127"/>
    </row>
    <row r="16" spans="1:36" ht="12">
      <c r="A16" s="283"/>
      <c r="B16" s="303"/>
      <c r="C16" s="292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95">
        <f t="shared" si="2"/>
        <v>10</v>
      </c>
      <c r="R16" s="95">
        <f t="shared" si="3"/>
        <v>0</v>
      </c>
      <c r="S16" s="95">
        <f t="shared" si="4"/>
        <v>0</v>
      </c>
      <c r="T16" s="95">
        <f t="shared" si="5"/>
        <v>20</v>
      </c>
      <c r="U16" s="95">
        <f t="shared" si="6"/>
        <v>10</v>
      </c>
      <c r="V16" s="95">
        <f t="shared" si="7"/>
        <v>20</v>
      </c>
      <c r="W16" s="95">
        <v>10</v>
      </c>
      <c r="X16" s="95"/>
      <c r="Y16" s="95"/>
      <c r="Z16" s="95"/>
      <c r="AA16" s="95">
        <v>10</v>
      </c>
      <c r="AB16" s="95"/>
      <c r="AC16" s="95"/>
      <c r="AD16" s="95"/>
      <c r="AE16" s="95"/>
      <c r="AF16" s="95">
        <v>20</v>
      </c>
      <c r="AG16" s="95"/>
      <c r="AH16" s="95">
        <v>20</v>
      </c>
      <c r="AI16" s="321"/>
      <c r="AJ16" s="127"/>
    </row>
    <row r="17" spans="1:36" ht="12">
      <c r="A17" s="283">
        <v>5</v>
      </c>
      <c r="B17" s="303" t="s">
        <v>158</v>
      </c>
      <c r="C17" s="92">
        <v>1</v>
      </c>
      <c r="D17" s="92"/>
      <c r="E17" s="92"/>
      <c r="F17" s="92"/>
      <c r="G17" s="92"/>
      <c r="H17" s="92"/>
      <c r="I17" s="92">
        <f>SUM(C17,F17)</f>
        <v>1</v>
      </c>
      <c r="J17" s="92">
        <f>SUM(D17,G17)</f>
        <v>0</v>
      </c>
      <c r="K17" s="92">
        <f>SUM(E17,H17)</f>
        <v>0</v>
      </c>
      <c r="L17" s="283">
        <f>SUM(I17:K18)</f>
        <v>2</v>
      </c>
      <c r="M17" s="283"/>
      <c r="N17" s="283" t="s">
        <v>31</v>
      </c>
      <c r="O17" s="92">
        <f aca="true" t="shared" si="8" ref="O17:O22">SUM(Q17:T17)</f>
        <v>15</v>
      </c>
      <c r="P17" s="92">
        <f aca="true" t="shared" si="9" ref="P17:P22">SUM(Q17:V17)</f>
        <v>25</v>
      </c>
      <c r="Q17" s="95">
        <f t="shared" si="2"/>
        <v>15</v>
      </c>
      <c r="R17" s="95">
        <f t="shared" si="3"/>
        <v>0</v>
      </c>
      <c r="S17" s="95">
        <f t="shared" si="4"/>
        <v>0</v>
      </c>
      <c r="T17" s="95">
        <f t="shared" si="5"/>
        <v>0</v>
      </c>
      <c r="U17" s="95">
        <f t="shared" si="6"/>
        <v>10</v>
      </c>
      <c r="V17" s="95">
        <f t="shared" si="7"/>
        <v>0</v>
      </c>
      <c r="W17" s="95">
        <v>15</v>
      </c>
      <c r="X17" s="95"/>
      <c r="Y17" s="95"/>
      <c r="Z17" s="95"/>
      <c r="AA17" s="95">
        <v>10</v>
      </c>
      <c r="AB17" s="95"/>
      <c r="AC17" s="95"/>
      <c r="AD17" s="95"/>
      <c r="AE17" s="95"/>
      <c r="AF17" s="95"/>
      <c r="AG17" s="95"/>
      <c r="AH17" s="95"/>
      <c r="AI17" s="128" t="s">
        <v>57</v>
      </c>
      <c r="AJ17" s="127"/>
    </row>
    <row r="18" spans="1:36" ht="24">
      <c r="A18" s="283"/>
      <c r="B18" s="303"/>
      <c r="C18" s="92">
        <v>1</v>
      </c>
      <c r="D18" s="92"/>
      <c r="E18" s="92"/>
      <c r="F18" s="92"/>
      <c r="G18" s="92"/>
      <c r="H18" s="92"/>
      <c r="I18" s="92">
        <f aca="true" t="shared" si="10" ref="I18:I25">SUM(C18,F18)</f>
        <v>1</v>
      </c>
      <c r="J18" s="92">
        <f aca="true" t="shared" si="11" ref="J18:J25">SUM(D18,G18)</f>
        <v>0</v>
      </c>
      <c r="K18" s="92">
        <f aca="true" t="shared" si="12" ref="K18:K25">SUM(E18,H18)</f>
        <v>0</v>
      </c>
      <c r="L18" s="283"/>
      <c r="M18" s="283"/>
      <c r="N18" s="283"/>
      <c r="O18" s="92">
        <f t="shared" si="8"/>
        <v>15</v>
      </c>
      <c r="P18" s="92">
        <f t="shared" si="9"/>
        <v>30</v>
      </c>
      <c r="Q18" s="95">
        <f t="shared" si="2"/>
        <v>15</v>
      </c>
      <c r="R18" s="95">
        <f t="shared" si="3"/>
        <v>0</v>
      </c>
      <c r="S18" s="95">
        <f t="shared" si="4"/>
        <v>0</v>
      </c>
      <c r="T18" s="95">
        <f t="shared" si="5"/>
        <v>0</v>
      </c>
      <c r="U18" s="95">
        <f t="shared" si="6"/>
        <v>15</v>
      </c>
      <c r="V18" s="95">
        <f t="shared" si="7"/>
        <v>0</v>
      </c>
      <c r="W18" s="95">
        <v>15</v>
      </c>
      <c r="X18" s="95"/>
      <c r="Y18" s="95"/>
      <c r="Z18" s="95"/>
      <c r="AA18" s="95">
        <v>15</v>
      </c>
      <c r="AB18" s="95"/>
      <c r="AC18" s="95"/>
      <c r="AD18" s="95"/>
      <c r="AE18" s="95"/>
      <c r="AF18" s="95"/>
      <c r="AG18" s="95"/>
      <c r="AH18" s="95"/>
      <c r="AI18" s="128" t="s">
        <v>58</v>
      </c>
      <c r="AJ18" s="127"/>
    </row>
    <row r="19" spans="1:36" s="59" customFormat="1" ht="24">
      <c r="A19" s="54">
        <v>6</v>
      </c>
      <c r="B19" s="136" t="s">
        <v>97</v>
      </c>
      <c r="C19" s="230">
        <v>2</v>
      </c>
      <c r="D19" s="54"/>
      <c r="E19" s="54"/>
      <c r="F19" s="54"/>
      <c r="G19" s="54"/>
      <c r="H19" s="54"/>
      <c r="I19" s="215">
        <f t="shared" si="10"/>
        <v>2</v>
      </c>
      <c r="J19" s="215">
        <f t="shared" si="11"/>
        <v>0</v>
      </c>
      <c r="K19" s="215">
        <f t="shared" si="12"/>
        <v>0</v>
      </c>
      <c r="L19" s="215">
        <f aca="true" t="shared" si="13" ref="L19:L25">SUM(I19:K19)</f>
        <v>2</v>
      </c>
      <c r="M19" s="54" t="s">
        <v>31</v>
      </c>
      <c r="N19" s="54"/>
      <c r="O19" s="215">
        <f t="shared" si="8"/>
        <v>25</v>
      </c>
      <c r="P19" s="215">
        <f t="shared" si="9"/>
        <v>45</v>
      </c>
      <c r="Q19" s="214">
        <f t="shared" si="2"/>
        <v>10</v>
      </c>
      <c r="R19" s="214">
        <f t="shared" si="3"/>
        <v>0</v>
      </c>
      <c r="S19" s="214">
        <f t="shared" si="4"/>
        <v>15</v>
      </c>
      <c r="T19" s="214">
        <f t="shared" si="5"/>
        <v>0</v>
      </c>
      <c r="U19" s="214">
        <f t="shared" si="6"/>
        <v>20</v>
      </c>
      <c r="V19" s="214">
        <f t="shared" si="7"/>
        <v>0</v>
      </c>
      <c r="W19" s="217">
        <v>10</v>
      </c>
      <c r="X19" s="217"/>
      <c r="Y19" s="217">
        <v>15</v>
      </c>
      <c r="Z19" s="217"/>
      <c r="AA19" s="217">
        <v>20</v>
      </c>
      <c r="AB19" s="56"/>
      <c r="AC19" s="56"/>
      <c r="AD19" s="56"/>
      <c r="AE19" s="56"/>
      <c r="AF19" s="56"/>
      <c r="AG19" s="56"/>
      <c r="AH19" s="56"/>
      <c r="AI19" s="77" t="s">
        <v>59</v>
      </c>
      <c r="AJ19" s="129"/>
    </row>
    <row r="20" spans="1:36" ht="24">
      <c r="A20" s="92">
        <v>7</v>
      </c>
      <c r="B20" s="97" t="s">
        <v>159</v>
      </c>
      <c r="C20" s="92">
        <v>2</v>
      </c>
      <c r="D20" s="92"/>
      <c r="E20" s="92"/>
      <c r="F20" s="92">
        <v>1</v>
      </c>
      <c r="G20" s="92"/>
      <c r="H20" s="92"/>
      <c r="I20" s="215">
        <f t="shared" si="10"/>
        <v>3</v>
      </c>
      <c r="J20" s="215">
        <f t="shared" si="11"/>
        <v>0</v>
      </c>
      <c r="K20" s="215">
        <f t="shared" si="12"/>
        <v>0</v>
      </c>
      <c r="L20" s="215">
        <f t="shared" si="13"/>
        <v>3</v>
      </c>
      <c r="M20" s="92"/>
      <c r="N20" s="92" t="s">
        <v>31</v>
      </c>
      <c r="O20" s="215">
        <f t="shared" si="8"/>
        <v>35</v>
      </c>
      <c r="P20" s="215">
        <f t="shared" si="9"/>
        <v>55</v>
      </c>
      <c r="Q20" s="214">
        <f t="shared" si="2"/>
        <v>15</v>
      </c>
      <c r="R20" s="214">
        <f t="shared" si="3"/>
        <v>20</v>
      </c>
      <c r="S20" s="214">
        <f t="shared" si="4"/>
        <v>0</v>
      </c>
      <c r="T20" s="214">
        <f t="shared" si="5"/>
        <v>0</v>
      </c>
      <c r="U20" s="214">
        <f t="shared" si="6"/>
        <v>20</v>
      </c>
      <c r="V20" s="214">
        <f t="shared" si="7"/>
        <v>0</v>
      </c>
      <c r="W20" s="95">
        <v>15</v>
      </c>
      <c r="X20" s="95"/>
      <c r="Y20" s="95"/>
      <c r="Z20" s="95"/>
      <c r="AA20" s="95">
        <v>20</v>
      </c>
      <c r="AB20" s="95"/>
      <c r="AC20" s="95"/>
      <c r="AD20" s="95">
        <v>20</v>
      </c>
      <c r="AE20" s="95"/>
      <c r="AF20" s="95"/>
      <c r="AG20" s="95"/>
      <c r="AH20" s="95"/>
      <c r="AI20" s="128" t="s">
        <v>60</v>
      </c>
      <c r="AJ20" s="127"/>
    </row>
    <row r="21" spans="1:36" s="42" customFormat="1" ht="12">
      <c r="A21" s="46">
        <v>8</v>
      </c>
      <c r="B21" s="78" t="s">
        <v>91</v>
      </c>
      <c r="C21" s="46">
        <v>3</v>
      </c>
      <c r="D21" s="46"/>
      <c r="E21" s="46"/>
      <c r="F21" s="46"/>
      <c r="G21" s="46"/>
      <c r="H21" s="46"/>
      <c r="I21" s="215">
        <f t="shared" si="10"/>
        <v>3</v>
      </c>
      <c r="J21" s="215">
        <f t="shared" si="11"/>
        <v>0</v>
      </c>
      <c r="K21" s="215">
        <f t="shared" si="12"/>
        <v>0</v>
      </c>
      <c r="L21" s="215">
        <f t="shared" si="13"/>
        <v>3</v>
      </c>
      <c r="M21" s="46" t="s">
        <v>32</v>
      </c>
      <c r="N21" s="46"/>
      <c r="O21" s="215">
        <f t="shared" si="8"/>
        <v>65</v>
      </c>
      <c r="P21" s="215">
        <f t="shared" si="9"/>
        <v>80</v>
      </c>
      <c r="Q21" s="214">
        <f t="shared" si="2"/>
        <v>30</v>
      </c>
      <c r="R21" s="214">
        <f t="shared" si="3"/>
        <v>0</v>
      </c>
      <c r="S21" s="214">
        <f t="shared" si="4"/>
        <v>35</v>
      </c>
      <c r="T21" s="214">
        <f t="shared" si="5"/>
        <v>0</v>
      </c>
      <c r="U21" s="214">
        <f t="shared" si="6"/>
        <v>15</v>
      </c>
      <c r="V21" s="214">
        <f t="shared" si="7"/>
        <v>0</v>
      </c>
      <c r="W21" s="48">
        <v>30</v>
      </c>
      <c r="X21" s="48"/>
      <c r="Y21" s="48">
        <v>35</v>
      </c>
      <c r="Z21" s="48"/>
      <c r="AA21" s="48">
        <v>15</v>
      </c>
      <c r="AB21" s="48"/>
      <c r="AC21" s="48"/>
      <c r="AD21" s="48"/>
      <c r="AE21" s="48"/>
      <c r="AF21" s="48"/>
      <c r="AG21" s="48"/>
      <c r="AH21" s="48"/>
      <c r="AI21" s="130" t="s">
        <v>61</v>
      </c>
      <c r="AJ21" s="131"/>
    </row>
    <row r="22" spans="1:36" s="69" customFormat="1" ht="12">
      <c r="A22" s="63">
        <v>9</v>
      </c>
      <c r="B22" s="61" t="s">
        <v>166</v>
      </c>
      <c r="C22" s="230">
        <v>3</v>
      </c>
      <c r="D22" s="63"/>
      <c r="E22" s="63"/>
      <c r="F22" s="63"/>
      <c r="G22" s="63"/>
      <c r="H22" s="63"/>
      <c r="I22" s="215">
        <f t="shared" si="10"/>
        <v>3</v>
      </c>
      <c r="J22" s="215">
        <f t="shared" si="11"/>
        <v>0</v>
      </c>
      <c r="K22" s="215">
        <f t="shared" si="12"/>
        <v>0</v>
      </c>
      <c r="L22" s="215">
        <f t="shared" si="13"/>
        <v>3</v>
      </c>
      <c r="M22" s="63" t="s">
        <v>32</v>
      </c>
      <c r="N22" s="63"/>
      <c r="O22" s="215">
        <f t="shared" si="8"/>
        <v>45</v>
      </c>
      <c r="P22" s="215">
        <f t="shared" si="9"/>
        <v>60</v>
      </c>
      <c r="Q22" s="214">
        <f t="shared" si="2"/>
        <v>0</v>
      </c>
      <c r="R22" s="214">
        <f t="shared" si="3"/>
        <v>0</v>
      </c>
      <c r="S22" s="214">
        <f t="shared" si="4"/>
        <v>45</v>
      </c>
      <c r="T22" s="214">
        <f t="shared" si="5"/>
        <v>0</v>
      </c>
      <c r="U22" s="214">
        <f t="shared" si="6"/>
        <v>15</v>
      </c>
      <c r="V22" s="214">
        <f t="shared" si="7"/>
        <v>0</v>
      </c>
      <c r="W22" s="65"/>
      <c r="X22" s="65"/>
      <c r="Y22" s="65">
        <v>45</v>
      </c>
      <c r="Z22" s="65"/>
      <c r="AA22" s="65">
        <v>15</v>
      </c>
      <c r="AB22" s="65"/>
      <c r="AC22" s="65"/>
      <c r="AD22" s="65"/>
      <c r="AE22" s="65"/>
      <c r="AF22" s="65"/>
      <c r="AG22" s="65"/>
      <c r="AH22" s="65"/>
      <c r="AI22" s="132" t="s">
        <v>62</v>
      </c>
      <c r="AJ22" s="133"/>
    </row>
    <row r="23" spans="1:35" s="42" customFormat="1" ht="17.25" customHeight="1">
      <c r="A23" s="46">
        <v>7</v>
      </c>
      <c r="B23" s="50" t="s">
        <v>128</v>
      </c>
      <c r="C23" s="46">
        <v>2</v>
      </c>
      <c r="D23" s="46"/>
      <c r="E23" s="46"/>
      <c r="F23" s="46"/>
      <c r="G23" s="46"/>
      <c r="H23" s="46"/>
      <c r="I23" s="215">
        <f>SUM(C23,F23)</f>
        <v>2</v>
      </c>
      <c r="J23" s="215">
        <f t="shared" si="11"/>
        <v>0</v>
      </c>
      <c r="K23" s="215">
        <f t="shared" si="12"/>
        <v>0</v>
      </c>
      <c r="L23" s="215">
        <f t="shared" si="13"/>
        <v>2</v>
      </c>
      <c r="M23" s="46" t="s">
        <v>31</v>
      </c>
      <c r="N23" s="46"/>
      <c r="O23" s="214">
        <f>SUM(Q23:T23)</f>
        <v>25</v>
      </c>
      <c r="P23" s="214">
        <f>SUM(Q23:V23)</f>
        <v>40</v>
      </c>
      <c r="Q23" s="214">
        <f t="shared" si="2"/>
        <v>15</v>
      </c>
      <c r="R23" s="214">
        <f t="shared" si="3"/>
        <v>0</v>
      </c>
      <c r="S23" s="214">
        <f t="shared" si="4"/>
        <v>10</v>
      </c>
      <c r="T23" s="214">
        <f t="shared" si="5"/>
        <v>0</v>
      </c>
      <c r="U23" s="214">
        <f t="shared" si="6"/>
        <v>15</v>
      </c>
      <c r="V23" s="214">
        <f t="shared" si="7"/>
        <v>0</v>
      </c>
      <c r="W23" s="48">
        <v>15</v>
      </c>
      <c r="X23" s="48"/>
      <c r="Y23" s="48">
        <v>10</v>
      </c>
      <c r="Z23" s="48"/>
      <c r="AA23" s="48">
        <v>15</v>
      </c>
      <c r="AB23" s="48"/>
      <c r="AC23" s="48"/>
      <c r="AD23" s="48"/>
      <c r="AE23" s="48"/>
      <c r="AF23" s="48"/>
      <c r="AG23" s="48"/>
      <c r="AH23" s="48"/>
      <c r="AI23" s="78" t="s">
        <v>37</v>
      </c>
    </row>
    <row r="24" spans="1:35" s="59" customFormat="1" ht="12">
      <c r="A24" s="54">
        <v>1</v>
      </c>
      <c r="B24" s="136" t="s">
        <v>98</v>
      </c>
      <c r="C24" s="54"/>
      <c r="D24" s="54"/>
      <c r="E24" s="54"/>
      <c r="F24" s="54">
        <v>1</v>
      </c>
      <c r="G24" s="54"/>
      <c r="H24" s="54"/>
      <c r="I24" s="215">
        <f>SUM(C24,F24)</f>
        <v>1</v>
      </c>
      <c r="J24" s="215">
        <f>SUM(D24,G24)</f>
        <v>0</v>
      </c>
      <c r="K24" s="215">
        <f>SUM(E24,H24)</f>
        <v>0</v>
      </c>
      <c r="L24" s="215">
        <f t="shared" si="13"/>
        <v>1</v>
      </c>
      <c r="M24" s="54"/>
      <c r="N24" s="54" t="s">
        <v>31</v>
      </c>
      <c r="O24" s="214">
        <f>SUM(Q24:T24)</f>
        <v>10</v>
      </c>
      <c r="P24" s="214">
        <f>SUM(Q24:V24)</f>
        <v>25</v>
      </c>
      <c r="Q24" s="214">
        <f aca="true" t="shared" si="14" ref="Q24:V24">SUM(W24,AC24)</f>
        <v>10</v>
      </c>
      <c r="R24" s="214">
        <f t="shared" si="14"/>
        <v>0</v>
      </c>
      <c r="S24" s="214">
        <f t="shared" si="14"/>
        <v>0</v>
      </c>
      <c r="T24" s="214">
        <f t="shared" si="14"/>
        <v>0</v>
      </c>
      <c r="U24" s="214">
        <f t="shared" si="14"/>
        <v>15</v>
      </c>
      <c r="V24" s="214">
        <f t="shared" si="14"/>
        <v>0</v>
      </c>
      <c r="W24" s="56"/>
      <c r="X24" s="56"/>
      <c r="Y24" s="56"/>
      <c r="Z24" s="56"/>
      <c r="AA24" s="56"/>
      <c r="AB24" s="56"/>
      <c r="AC24" s="200">
        <v>10</v>
      </c>
      <c r="AD24" s="200"/>
      <c r="AE24" s="200"/>
      <c r="AF24" s="200"/>
      <c r="AG24" s="200">
        <v>15</v>
      </c>
      <c r="AH24" s="56"/>
      <c r="AI24" s="136" t="s">
        <v>33</v>
      </c>
    </row>
    <row r="25" spans="1:36" ht="24">
      <c r="A25" s="92">
        <v>10</v>
      </c>
      <c r="B25" s="99" t="s">
        <v>167</v>
      </c>
      <c r="C25" s="92"/>
      <c r="D25" s="92"/>
      <c r="E25" s="92"/>
      <c r="F25" s="92"/>
      <c r="G25" s="92"/>
      <c r="H25" s="92"/>
      <c r="I25" s="92">
        <f t="shared" si="10"/>
        <v>0</v>
      </c>
      <c r="J25" s="92">
        <f t="shared" si="11"/>
        <v>0</v>
      </c>
      <c r="K25" s="92">
        <f t="shared" si="12"/>
        <v>0</v>
      </c>
      <c r="L25" s="92">
        <f t="shared" si="13"/>
        <v>0</v>
      </c>
      <c r="M25" s="92"/>
      <c r="N25" s="92"/>
      <c r="O25" s="92">
        <f>SUM(Q25:T25)</f>
        <v>20</v>
      </c>
      <c r="P25" s="92">
        <f>SUM(Q25:V25)</f>
        <v>20</v>
      </c>
      <c r="Q25" s="95">
        <f t="shared" si="2"/>
        <v>0</v>
      </c>
      <c r="R25" s="95">
        <f t="shared" si="3"/>
        <v>0</v>
      </c>
      <c r="S25" s="95">
        <f t="shared" si="4"/>
        <v>20</v>
      </c>
      <c r="T25" s="95">
        <f t="shared" si="5"/>
        <v>0</v>
      </c>
      <c r="U25" s="95">
        <f t="shared" si="6"/>
        <v>0</v>
      </c>
      <c r="V25" s="95">
        <f t="shared" si="7"/>
        <v>0</v>
      </c>
      <c r="W25" s="95"/>
      <c r="X25" s="95"/>
      <c r="Y25" s="95">
        <v>10</v>
      </c>
      <c r="Z25" s="95"/>
      <c r="AA25" s="95"/>
      <c r="AB25" s="95"/>
      <c r="AC25" s="95"/>
      <c r="AD25" s="95"/>
      <c r="AE25" s="95">
        <v>10</v>
      </c>
      <c r="AF25" s="95"/>
      <c r="AG25" s="95"/>
      <c r="AH25" s="95"/>
      <c r="AI25" s="99" t="s">
        <v>127</v>
      </c>
      <c r="AJ25" s="134"/>
    </row>
    <row r="26" spans="1:35" ht="12">
      <c r="A26" s="283" t="s">
        <v>6</v>
      </c>
      <c r="B26" s="283"/>
      <c r="C26" s="92">
        <f>SUM(C8:C25)</f>
        <v>26</v>
      </c>
      <c r="D26" s="213">
        <f aca="true" t="shared" si="15" ref="D26:AH26">SUM(D8:D25)</f>
        <v>8</v>
      </c>
      <c r="E26" s="213">
        <f t="shared" si="15"/>
        <v>0</v>
      </c>
      <c r="F26" s="213">
        <f t="shared" si="15"/>
        <v>2</v>
      </c>
      <c r="G26" s="213">
        <f t="shared" si="15"/>
        <v>6</v>
      </c>
      <c r="H26" s="213">
        <f t="shared" si="15"/>
        <v>18</v>
      </c>
      <c r="I26" s="213">
        <f t="shared" si="15"/>
        <v>28</v>
      </c>
      <c r="J26" s="213">
        <f t="shared" si="15"/>
        <v>14</v>
      </c>
      <c r="K26" s="213">
        <f t="shared" si="15"/>
        <v>18</v>
      </c>
      <c r="L26" s="213">
        <f t="shared" si="15"/>
        <v>60</v>
      </c>
      <c r="M26" s="213">
        <f t="shared" si="15"/>
        <v>0</v>
      </c>
      <c r="N26" s="213">
        <f t="shared" si="15"/>
        <v>0</v>
      </c>
      <c r="O26" s="213">
        <f t="shared" si="15"/>
        <v>855</v>
      </c>
      <c r="P26" s="213">
        <f t="shared" si="15"/>
        <v>1550</v>
      </c>
      <c r="Q26" s="213">
        <f t="shared" si="15"/>
        <v>260</v>
      </c>
      <c r="R26" s="213">
        <f t="shared" si="15"/>
        <v>100</v>
      </c>
      <c r="S26" s="213">
        <f t="shared" si="15"/>
        <v>125</v>
      </c>
      <c r="T26" s="213">
        <f t="shared" si="15"/>
        <v>370</v>
      </c>
      <c r="U26" s="213">
        <f t="shared" si="15"/>
        <v>215</v>
      </c>
      <c r="V26" s="213">
        <f t="shared" si="15"/>
        <v>480</v>
      </c>
      <c r="W26" s="213">
        <f t="shared" si="15"/>
        <v>250</v>
      </c>
      <c r="X26" s="213">
        <f t="shared" si="15"/>
        <v>80</v>
      </c>
      <c r="Y26" s="213">
        <f t="shared" si="15"/>
        <v>115</v>
      </c>
      <c r="Z26" s="213">
        <f t="shared" si="15"/>
        <v>130</v>
      </c>
      <c r="AA26" s="213">
        <f t="shared" si="15"/>
        <v>200</v>
      </c>
      <c r="AB26" s="213">
        <f t="shared" si="15"/>
        <v>0</v>
      </c>
      <c r="AC26" s="213">
        <f t="shared" si="15"/>
        <v>10</v>
      </c>
      <c r="AD26" s="213">
        <f t="shared" si="15"/>
        <v>20</v>
      </c>
      <c r="AE26" s="213">
        <f t="shared" si="15"/>
        <v>10</v>
      </c>
      <c r="AF26" s="213">
        <f t="shared" si="15"/>
        <v>240</v>
      </c>
      <c r="AG26" s="213">
        <f t="shared" si="15"/>
        <v>15</v>
      </c>
      <c r="AH26" s="213">
        <f t="shared" si="15"/>
        <v>480</v>
      </c>
      <c r="AI26" s="98"/>
    </row>
    <row r="27" spans="1:35" ht="12">
      <c r="A27" s="92"/>
      <c r="B27" s="92" t="s">
        <v>21</v>
      </c>
      <c r="C27" s="92"/>
      <c r="D27" s="92"/>
      <c r="E27" s="92"/>
      <c r="F27" s="92"/>
      <c r="G27" s="92"/>
      <c r="H27" s="92"/>
      <c r="I27" s="92"/>
      <c r="J27" s="283" t="s">
        <v>27</v>
      </c>
      <c r="K27" s="283"/>
      <c r="L27" s="283"/>
      <c r="M27" s="92"/>
      <c r="N27" s="92"/>
      <c r="O27" s="92"/>
      <c r="P27" s="92"/>
      <c r="Q27" s="262">
        <f>SUM(Q26:T26)</f>
        <v>855</v>
      </c>
      <c r="R27" s="262"/>
      <c r="S27" s="262"/>
      <c r="T27" s="262"/>
      <c r="U27" s="262">
        <f>U26+V26</f>
        <v>695</v>
      </c>
      <c r="V27" s="262"/>
      <c r="W27" s="262">
        <f>SUM(W26:Z26)</f>
        <v>575</v>
      </c>
      <c r="X27" s="262"/>
      <c r="Y27" s="262"/>
      <c r="Z27" s="262"/>
      <c r="AA27" s="262">
        <f>AA26+AB26</f>
        <v>200</v>
      </c>
      <c r="AB27" s="262"/>
      <c r="AC27" s="262">
        <f>SUM(AC26:AF26)</f>
        <v>280</v>
      </c>
      <c r="AD27" s="262"/>
      <c r="AE27" s="262"/>
      <c r="AF27" s="262"/>
      <c r="AG27" s="262">
        <f>AG26+AH26</f>
        <v>495</v>
      </c>
      <c r="AH27" s="262"/>
      <c r="AI27" s="97"/>
    </row>
    <row r="28" spans="1:35" ht="12">
      <c r="A28" s="100"/>
      <c r="B28" s="100"/>
      <c r="C28" s="283">
        <f>SUM(C26:E26)</f>
        <v>34</v>
      </c>
      <c r="D28" s="283"/>
      <c r="E28" s="283"/>
      <c r="F28" s="283">
        <f>SUM(F26:H26)</f>
        <v>26</v>
      </c>
      <c r="G28" s="283"/>
      <c r="H28" s="283"/>
      <c r="I28" s="100"/>
      <c r="J28" s="283" t="s">
        <v>26</v>
      </c>
      <c r="K28" s="283"/>
      <c r="L28" s="283"/>
      <c r="M28" s="283"/>
      <c r="N28" s="283"/>
      <c r="O28" s="100"/>
      <c r="P28" s="100"/>
      <c r="Q28" s="262">
        <f>SUM(Q27:V27)</f>
        <v>1550</v>
      </c>
      <c r="R28" s="262"/>
      <c r="S28" s="262"/>
      <c r="T28" s="262"/>
      <c r="U28" s="262"/>
      <c r="V28" s="262"/>
      <c r="W28" s="262">
        <f>SUM(W27:AB27)</f>
        <v>775</v>
      </c>
      <c r="X28" s="262"/>
      <c r="Y28" s="262"/>
      <c r="Z28" s="262"/>
      <c r="AA28" s="262"/>
      <c r="AB28" s="262"/>
      <c r="AC28" s="262">
        <f>SUM(AC27:AH27)</f>
        <v>775</v>
      </c>
      <c r="AD28" s="262"/>
      <c r="AE28" s="262"/>
      <c r="AF28" s="262"/>
      <c r="AG28" s="262"/>
      <c r="AH28" s="262"/>
      <c r="AI28" s="103"/>
    </row>
    <row r="29" spans="1:35" ht="12">
      <c r="A29" s="100"/>
      <c r="B29" s="100"/>
      <c r="I29" s="100"/>
      <c r="J29" s="100"/>
      <c r="K29" s="100"/>
      <c r="L29" s="100"/>
      <c r="O29" s="100"/>
      <c r="P29" s="100"/>
      <c r="Q29" s="104"/>
      <c r="R29" s="104"/>
      <c r="S29" s="104"/>
      <c r="T29" s="104"/>
      <c r="U29" s="104"/>
      <c r="V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3"/>
    </row>
    <row r="30" spans="1:35" ht="12">
      <c r="A30" s="283" t="s">
        <v>15</v>
      </c>
      <c r="B30" s="283"/>
      <c r="C30" s="283" t="s">
        <v>16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121"/>
      <c r="O30" s="103"/>
      <c r="P30" s="103"/>
      <c r="Q30" s="103"/>
      <c r="R30" s="103"/>
      <c r="S30" s="103"/>
      <c r="T30" s="103"/>
      <c r="U30" s="103"/>
      <c r="V30" s="103"/>
      <c r="Z30" s="104"/>
      <c r="AA30" s="104"/>
      <c r="AB30" s="104"/>
      <c r="AC30" s="104"/>
      <c r="AD30" s="104"/>
      <c r="AE30" s="104"/>
      <c r="AF30" s="104"/>
      <c r="AG30" s="104"/>
      <c r="AH30" s="104"/>
      <c r="AI30" s="103"/>
    </row>
    <row r="31" spans="1:35" ht="12">
      <c r="A31" s="284" t="s">
        <v>169</v>
      </c>
      <c r="B31" s="284"/>
      <c r="C31" s="316" t="s">
        <v>170</v>
      </c>
      <c r="D31" s="316"/>
      <c r="E31" s="316"/>
      <c r="F31" s="316"/>
      <c r="G31" s="316"/>
      <c r="H31" s="316"/>
      <c r="I31" s="110"/>
      <c r="J31" s="111" t="s">
        <v>171</v>
      </c>
      <c r="K31" s="112"/>
      <c r="L31" s="112"/>
      <c r="M31" s="113"/>
      <c r="O31" s="114"/>
      <c r="P31" s="114"/>
      <c r="Q31" s="115"/>
      <c r="R31" s="114"/>
      <c r="S31" s="114"/>
      <c r="T31" s="114"/>
      <c r="U31" s="114"/>
      <c r="V31" s="11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3"/>
    </row>
    <row r="32" spans="1:35" ht="12">
      <c r="A32" s="284" t="s">
        <v>172</v>
      </c>
      <c r="B32" s="284"/>
      <c r="C32" s="292" t="s">
        <v>173</v>
      </c>
      <c r="D32" s="292"/>
      <c r="E32" s="292"/>
      <c r="F32" s="292"/>
      <c r="G32" s="292"/>
      <c r="H32" s="292"/>
      <c r="I32" s="110"/>
      <c r="J32" s="116" t="s">
        <v>174</v>
      </c>
      <c r="K32" s="117"/>
      <c r="L32" s="117"/>
      <c r="M32" s="118"/>
      <c r="O32" s="114"/>
      <c r="P32" s="114"/>
      <c r="Q32" s="115"/>
      <c r="R32" s="114"/>
      <c r="S32" s="114"/>
      <c r="T32" s="114"/>
      <c r="U32" s="114"/>
      <c r="V32" s="114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20"/>
    </row>
    <row r="33" spans="1:35" ht="12">
      <c r="A33" s="317"/>
      <c r="B33" s="318"/>
      <c r="C33" s="292" t="s">
        <v>175</v>
      </c>
      <c r="D33" s="292"/>
      <c r="E33" s="292"/>
      <c r="F33" s="292"/>
      <c r="G33" s="292"/>
      <c r="H33" s="292"/>
      <c r="I33" s="110"/>
      <c r="J33" s="116" t="s">
        <v>176</v>
      </c>
      <c r="K33" s="117"/>
      <c r="L33" s="117"/>
      <c r="M33" s="118"/>
      <c r="O33" s="114"/>
      <c r="P33" s="114"/>
      <c r="Q33" s="115"/>
      <c r="R33" s="114"/>
      <c r="S33" s="114"/>
      <c r="T33" s="114"/>
      <c r="U33" s="114"/>
      <c r="V33" s="114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20"/>
    </row>
    <row r="34" spans="1:35" ht="12">
      <c r="A34" s="314"/>
      <c r="B34" s="315"/>
      <c r="C34" s="302" t="s">
        <v>177</v>
      </c>
      <c r="D34" s="302"/>
      <c r="E34" s="302"/>
      <c r="F34" s="302"/>
      <c r="G34" s="302"/>
      <c r="H34" s="302"/>
      <c r="I34" s="121"/>
      <c r="J34" s="122"/>
      <c r="K34" s="122"/>
      <c r="L34" s="122"/>
      <c r="M34" s="122"/>
      <c r="O34" s="103"/>
      <c r="P34" s="103"/>
      <c r="Q34" s="103"/>
      <c r="R34" s="114"/>
      <c r="S34" s="114"/>
      <c r="T34" s="114"/>
      <c r="U34" s="114"/>
      <c r="V34" s="123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20"/>
    </row>
    <row r="35" ht="12">
      <c r="V35" s="114"/>
    </row>
  </sheetData>
  <sheetProtection/>
  <mergeCells count="114">
    <mergeCell ref="C2:AH2"/>
    <mergeCell ref="C32:H32"/>
    <mergeCell ref="C33:H33"/>
    <mergeCell ref="G9:G10"/>
    <mergeCell ref="H9:H10"/>
    <mergeCell ref="J28:N28"/>
    <mergeCell ref="J13:J14"/>
    <mergeCell ref="N9:N10"/>
    <mergeCell ref="N11:N12"/>
    <mergeCell ref="M17:M18"/>
    <mergeCell ref="AG27:AH27"/>
    <mergeCell ref="O13:O16"/>
    <mergeCell ref="P9:P10"/>
    <mergeCell ref="O9:O10"/>
    <mergeCell ref="B9:B10"/>
    <mergeCell ref="C9:C10"/>
    <mergeCell ref="N13:N16"/>
    <mergeCell ref="N17:N18"/>
    <mergeCell ref="K9:K10"/>
    <mergeCell ref="H15:H16"/>
    <mergeCell ref="AI9:AI10"/>
    <mergeCell ref="K13:K14"/>
    <mergeCell ref="Q28:V28"/>
    <mergeCell ref="B11:B12"/>
    <mergeCell ref="D9:D10"/>
    <mergeCell ref="AI11:AI12"/>
    <mergeCell ref="J27:L27"/>
    <mergeCell ref="C28:E28"/>
    <mergeCell ref="F28:H28"/>
    <mergeCell ref="D13:D14"/>
    <mergeCell ref="AI13:AI14"/>
    <mergeCell ref="AI15:AI16"/>
    <mergeCell ref="O11:O12"/>
    <mergeCell ref="P11:P12"/>
    <mergeCell ref="U27:V27"/>
    <mergeCell ref="W27:Z27"/>
    <mergeCell ref="Q27:T27"/>
    <mergeCell ref="P13:P16"/>
    <mergeCell ref="AC27:AF27"/>
    <mergeCell ref="AA27:AB27"/>
    <mergeCell ref="AI4:AI7"/>
    <mergeCell ref="AC6:AH6"/>
    <mergeCell ref="W4:AB5"/>
    <mergeCell ref="AC4:AH5"/>
    <mergeCell ref="K6:K7"/>
    <mergeCell ref="O4:O7"/>
    <mergeCell ref="P4:P7"/>
    <mergeCell ref="W6:AB6"/>
    <mergeCell ref="L6:L7"/>
    <mergeCell ref="L11:L12"/>
    <mergeCell ref="E9:E10"/>
    <mergeCell ref="F9:F10"/>
    <mergeCell ref="L9:L10"/>
    <mergeCell ref="G11:G12"/>
    <mergeCell ref="H11:H12"/>
    <mergeCell ref="M13:M16"/>
    <mergeCell ref="A9:A10"/>
    <mergeCell ref="A11:A12"/>
    <mergeCell ref="A13:A16"/>
    <mergeCell ref="A17:A18"/>
    <mergeCell ref="L13:L16"/>
    <mergeCell ref="I15:I16"/>
    <mergeCell ref="J15:J16"/>
    <mergeCell ref="K15:K16"/>
    <mergeCell ref="K11:K12"/>
    <mergeCell ref="L17:L18"/>
    <mergeCell ref="C13:C14"/>
    <mergeCell ref="A26:B26"/>
    <mergeCell ref="B13:B16"/>
    <mergeCell ref="C15:C16"/>
    <mergeCell ref="D15:D16"/>
    <mergeCell ref="I13:I14"/>
    <mergeCell ref="B17:B18"/>
    <mergeCell ref="H13:H14"/>
    <mergeCell ref="W28:AB28"/>
    <mergeCell ref="AC28:AH28"/>
    <mergeCell ref="C34:H34"/>
    <mergeCell ref="A34:B34"/>
    <mergeCell ref="A30:B30"/>
    <mergeCell ref="C30:M30"/>
    <mergeCell ref="A31:B31"/>
    <mergeCell ref="A32:B32"/>
    <mergeCell ref="C31:H31"/>
    <mergeCell ref="A33:B33"/>
    <mergeCell ref="M9:M10"/>
    <mergeCell ref="E15:E16"/>
    <mergeCell ref="F15:F16"/>
    <mergeCell ref="G15:G16"/>
    <mergeCell ref="F11:F12"/>
    <mergeCell ref="J11:J12"/>
    <mergeCell ref="I11:I12"/>
    <mergeCell ref="E13:E14"/>
    <mergeCell ref="F13:F14"/>
    <mergeCell ref="G13:G14"/>
    <mergeCell ref="C11:C12"/>
    <mergeCell ref="D11:D12"/>
    <mergeCell ref="E11:E12"/>
    <mergeCell ref="A3:AH3"/>
    <mergeCell ref="Q4:V6"/>
    <mergeCell ref="M4:N5"/>
    <mergeCell ref="I6:I7"/>
    <mergeCell ref="J6:J7"/>
    <mergeCell ref="F6:H6"/>
    <mergeCell ref="B4:B7"/>
    <mergeCell ref="A1:B1"/>
    <mergeCell ref="A4:A7"/>
    <mergeCell ref="C5:H5"/>
    <mergeCell ref="C4:L4"/>
    <mergeCell ref="I5:L5"/>
    <mergeCell ref="M11:M12"/>
    <mergeCell ref="I9:I10"/>
    <mergeCell ref="J9:J10"/>
    <mergeCell ref="M6:N6"/>
    <mergeCell ref="C6:E6"/>
  </mergeCells>
  <printOptions horizontalCentered="1"/>
  <pageMargins left="0" right="0" top="0" bottom="0" header="0" footer="0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6"/>
  <sheetViews>
    <sheetView tabSelected="1" view="pageBreakPreview" zoomScale="90" zoomScaleNormal="9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AH3"/>
    </sheetView>
  </sheetViews>
  <sheetFormatPr defaultColWidth="9.00390625" defaultRowHeight="12.75"/>
  <cols>
    <col min="1" max="1" width="3.125" style="17" customWidth="1"/>
    <col min="2" max="2" width="31.125" style="144" customWidth="1"/>
    <col min="3" max="3" width="5.125" style="142" customWidth="1"/>
    <col min="4" max="5" width="5.00390625" style="142" customWidth="1"/>
    <col min="6" max="8" width="5.125" style="142" customWidth="1"/>
    <col min="9" max="12" width="5.00390625" style="17" customWidth="1"/>
    <col min="13" max="14" width="5.125" style="142" customWidth="1"/>
    <col min="15" max="15" width="5.125" style="17" customWidth="1"/>
    <col min="16" max="16" width="5.875" style="17" customWidth="1"/>
    <col min="17" max="22" width="5.375" style="19" customWidth="1"/>
    <col min="23" max="23" width="6.25390625" style="141" bestFit="1" customWidth="1"/>
    <col min="24" max="24" width="5.00390625" style="141" customWidth="1"/>
    <col min="25" max="25" width="5.375" style="141" bestFit="1" customWidth="1"/>
    <col min="26" max="26" width="4.00390625" style="141" customWidth="1"/>
    <col min="27" max="27" width="4.25390625" style="141" customWidth="1"/>
    <col min="28" max="28" width="5.00390625" style="141" bestFit="1" customWidth="1"/>
    <col min="29" max="34" width="3.875" style="141" customWidth="1"/>
    <col min="35" max="35" width="28.125" style="144" customWidth="1"/>
    <col min="36" max="16384" width="9.125" style="142" customWidth="1"/>
  </cols>
  <sheetData>
    <row r="1" spans="1:22" s="16" customFormat="1" ht="30" customHeight="1">
      <c r="A1" s="311"/>
      <c r="B1" s="311"/>
      <c r="I1" s="211"/>
      <c r="J1" s="211"/>
      <c r="K1" s="211"/>
      <c r="L1" s="211"/>
      <c r="O1" s="211"/>
      <c r="P1" s="211"/>
      <c r="Q1" s="211"/>
      <c r="R1" s="211"/>
      <c r="S1" s="211"/>
      <c r="T1" s="211"/>
      <c r="U1" s="211"/>
      <c r="V1" s="211"/>
    </row>
    <row r="2" spans="2:35" s="124" customFormat="1" ht="12">
      <c r="B2" s="125"/>
      <c r="C2" s="322" t="s">
        <v>140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126">
        <v>43697</v>
      </c>
    </row>
    <row r="3" spans="1:35" s="124" customFormat="1" ht="24.75" customHeight="1">
      <c r="A3" s="293" t="s">
        <v>187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146"/>
    </row>
    <row r="4" spans="1:35" s="135" customFormat="1" ht="12">
      <c r="A4" s="281" t="s">
        <v>13</v>
      </c>
      <c r="B4" s="293" t="s">
        <v>14</v>
      </c>
      <c r="C4" s="281" t="s">
        <v>7</v>
      </c>
      <c r="D4" s="281"/>
      <c r="E4" s="281"/>
      <c r="F4" s="281"/>
      <c r="G4" s="281"/>
      <c r="H4" s="281"/>
      <c r="I4" s="281"/>
      <c r="J4" s="281"/>
      <c r="K4" s="281"/>
      <c r="L4" s="281"/>
      <c r="M4" s="281" t="s">
        <v>8</v>
      </c>
      <c r="N4" s="281"/>
      <c r="O4" s="320" t="s">
        <v>30</v>
      </c>
      <c r="P4" s="320" t="s">
        <v>29</v>
      </c>
      <c r="Q4" s="268" t="s">
        <v>1</v>
      </c>
      <c r="R4" s="268"/>
      <c r="S4" s="268"/>
      <c r="T4" s="268"/>
      <c r="U4" s="268"/>
      <c r="V4" s="268"/>
      <c r="W4" s="268" t="s">
        <v>86</v>
      </c>
      <c r="X4" s="268"/>
      <c r="Y4" s="268"/>
      <c r="Z4" s="268"/>
      <c r="AA4" s="268"/>
      <c r="AB4" s="268"/>
      <c r="AC4" s="268" t="s">
        <v>87</v>
      </c>
      <c r="AD4" s="268"/>
      <c r="AE4" s="268"/>
      <c r="AF4" s="268"/>
      <c r="AG4" s="268"/>
      <c r="AH4" s="268"/>
      <c r="AI4" s="293" t="s">
        <v>19</v>
      </c>
    </row>
    <row r="5" spans="1:35" s="135" customFormat="1" ht="12">
      <c r="A5" s="281"/>
      <c r="B5" s="293"/>
      <c r="C5" s="281" t="s">
        <v>23</v>
      </c>
      <c r="D5" s="281"/>
      <c r="E5" s="281"/>
      <c r="F5" s="281"/>
      <c r="G5" s="281"/>
      <c r="H5" s="281"/>
      <c r="I5" s="281" t="s">
        <v>22</v>
      </c>
      <c r="J5" s="281"/>
      <c r="K5" s="281"/>
      <c r="L5" s="281"/>
      <c r="M5" s="281"/>
      <c r="N5" s="281"/>
      <c r="O5" s="320"/>
      <c r="P5" s="320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93"/>
    </row>
    <row r="6" spans="1:35" s="135" customFormat="1" ht="12">
      <c r="A6" s="281"/>
      <c r="B6" s="293"/>
      <c r="C6" s="281" t="s">
        <v>4</v>
      </c>
      <c r="D6" s="281"/>
      <c r="E6" s="281"/>
      <c r="F6" s="281" t="s">
        <v>5</v>
      </c>
      <c r="G6" s="281"/>
      <c r="H6" s="281"/>
      <c r="I6" s="281" t="s">
        <v>24</v>
      </c>
      <c r="J6" s="281" t="s">
        <v>11</v>
      </c>
      <c r="K6" s="281" t="s">
        <v>12</v>
      </c>
      <c r="L6" s="281" t="s">
        <v>25</v>
      </c>
      <c r="M6" s="281" t="s">
        <v>10</v>
      </c>
      <c r="N6" s="281"/>
      <c r="O6" s="320"/>
      <c r="P6" s="320"/>
      <c r="Q6" s="268"/>
      <c r="R6" s="268"/>
      <c r="S6" s="268"/>
      <c r="T6" s="268"/>
      <c r="U6" s="268"/>
      <c r="V6" s="268"/>
      <c r="W6" s="268" t="s">
        <v>18</v>
      </c>
      <c r="X6" s="268"/>
      <c r="Y6" s="268"/>
      <c r="Z6" s="268"/>
      <c r="AA6" s="268"/>
      <c r="AB6" s="268"/>
      <c r="AC6" s="268" t="s">
        <v>18</v>
      </c>
      <c r="AD6" s="268"/>
      <c r="AE6" s="268"/>
      <c r="AF6" s="268"/>
      <c r="AG6" s="268"/>
      <c r="AH6" s="268"/>
      <c r="AI6" s="293"/>
    </row>
    <row r="7" spans="1:35" s="135" customFormat="1" ht="12">
      <c r="A7" s="281"/>
      <c r="B7" s="293"/>
      <c r="C7" s="21" t="s">
        <v>24</v>
      </c>
      <c r="D7" s="21" t="s">
        <v>11</v>
      </c>
      <c r="E7" s="21" t="s">
        <v>12</v>
      </c>
      <c r="F7" s="21" t="s">
        <v>24</v>
      </c>
      <c r="G7" s="21" t="s">
        <v>11</v>
      </c>
      <c r="H7" s="21" t="s">
        <v>12</v>
      </c>
      <c r="I7" s="281"/>
      <c r="J7" s="281"/>
      <c r="K7" s="281"/>
      <c r="L7" s="281"/>
      <c r="M7" s="21" t="s">
        <v>4</v>
      </c>
      <c r="N7" s="21" t="s">
        <v>5</v>
      </c>
      <c r="O7" s="320"/>
      <c r="P7" s="320"/>
      <c r="Q7" s="25" t="s">
        <v>2</v>
      </c>
      <c r="R7" s="25" t="s">
        <v>3</v>
      </c>
      <c r="S7" s="25" t="s">
        <v>9</v>
      </c>
      <c r="T7" s="25" t="s">
        <v>11</v>
      </c>
      <c r="U7" s="25" t="s">
        <v>17</v>
      </c>
      <c r="V7" s="25" t="s">
        <v>12</v>
      </c>
      <c r="W7" s="25" t="s">
        <v>2</v>
      </c>
      <c r="X7" s="25" t="s">
        <v>3</v>
      </c>
      <c r="Y7" s="25" t="s">
        <v>9</v>
      </c>
      <c r="Z7" s="25" t="s">
        <v>11</v>
      </c>
      <c r="AA7" s="25" t="s">
        <v>17</v>
      </c>
      <c r="AB7" s="25" t="s">
        <v>12</v>
      </c>
      <c r="AC7" s="25" t="s">
        <v>2</v>
      </c>
      <c r="AD7" s="25" t="s">
        <v>3</v>
      </c>
      <c r="AE7" s="25" t="s">
        <v>9</v>
      </c>
      <c r="AF7" s="25" t="s">
        <v>11</v>
      </c>
      <c r="AG7" s="25" t="s">
        <v>17</v>
      </c>
      <c r="AH7" s="25" t="s">
        <v>12</v>
      </c>
      <c r="AI7" s="293"/>
    </row>
    <row r="9" spans="1:35" s="17" customFormat="1" ht="18" customHeight="1">
      <c r="A9" s="283">
        <v>2</v>
      </c>
      <c r="B9" s="330" t="s">
        <v>102</v>
      </c>
      <c r="C9" s="283">
        <v>3</v>
      </c>
      <c r="D9" s="283">
        <v>1.5</v>
      </c>
      <c r="E9" s="283">
        <v>1.5</v>
      </c>
      <c r="F9" s="283"/>
      <c r="G9" s="283">
        <v>1.5</v>
      </c>
      <c r="H9" s="283">
        <v>1.5</v>
      </c>
      <c r="I9" s="92">
        <f aca="true" t="shared" si="0" ref="I9:I18">SUM(C9,F9)</f>
        <v>3</v>
      </c>
      <c r="J9" s="92">
        <f aca="true" t="shared" si="1" ref="J9:J18">SUM(D9,G9)</f>
        <v>3</v>
      </c>
      <c r="K9" s="92">
        <f aca="true" t="shared" si="2" ref="K9:K18">SUM(E9,H9)</f>
        <v>3</v>
      </c>
      <c r="L9" s="92">
        <f aca="true" t="shared" si="3" ref="L9:L18">SUM(I9:K9)</f>
        <v>9</v>
      </c>
      <c r="M9" s="283" t="s">
        <v>32</v>
      </c>
      <c r="N9" s="283"/>
      <c r="O9" s="262">
        <f>SUM(Q9:T10)</f>
        <v>130</v>
      </c>
      <c r="P9" s="262">
        <f>SUM(Q9:V10)</f>
        <v>235</v>
      </c>
      <c r="Q9" s="95">
        <f aca="true" t="shared" si="4" ref="Q9:Q25">SUM(W9,AC9)</f>
        <v>20</v>
      </c>
      <c r="R9" s="95">
        <f aca="true" t="shared" si="5" ref="R9:R25">SUM(X9,AD9)</f>
        <v>0</v>
      </c>
      <c r="S9" s="95">
        <f aca="true" t="shared" si="6" ref="S9:S25">SUM(Y9,AE9)</f>
        <v>0</v>
      </c>
      <c r="T9" s="95">
        <f aca="true" t="shared" si="7" ref="T9:T25">SUM(Z9,AF9)</f>
        <v>0</v>
      </c>
      <c r="U9" s="95">
        <f aca="true" t="shared" si="8" ref="U9:U25">SUM(AA9,AG9)</f>
        <v>0</v>
      </c>
      <c r="V9" s="95">
        <f aca="true" t="shared" si="9" ref="V9:V25">SUM(AB9,AH9)</f>
        <v>0</v>
      </c>
      <c r="W9" s="95">
        <v>20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330" t="s">
        <v>34</v>
      </c>
    </row>
    <row r="10" spans="1:35" s="17" customFormat="1" ht="18.75" customHeight="1">
      <c r="A10" s="283"/>
      <c r="B10" s="330"/>
      <c r="C10" s="283"/>
      <c r="D10" s="283"/>
      <c r="E10" s="283"/>
      <c r="F10" s="283"/>
      <c r="G10" s="283"/>
      <c r="H10" s="283"/>
      <c r="I10" s="92">
        <f t="shared" si="0"/>
        <v>0</v>
      </c>
      <c r="J10" s="92">
        <f t="shared" si="1"/>
        <v>0</v>
      </c>
      <c r="K10" s="92">
        <f t="shared" si="2"/>
        <v>0</v>
      </c>
      <c r="L10" s="92">
        <f t="shared" si="3"/>
        <v>0</v>
      </c>
      <c r="M10" s="283"/>
      <c r="N10" s="283"/>
      <c r="O10" s="283"/>
      <c r="P10" s="283"/>
      <c r="Q10" s="95">
        <f t="shared" si="4"/>
        <v>30</v>
      </c>
      <c r="R10" s="95">
        <f t="shared" si="5"/>
        <v>0</v>
      </c>
      <c r="S10" s="95">
        <f t="shared" si="6"/>
        <v>0</v>
      </c>
      <c r="T10" s="95">
        <f t="shared" si="7"/>
        <v>80</v>
      </c>
      <c r="U10" s="95">
        <f t="shared" si="8"/>
        <v>25</v>
      </c>
      <c r="V10" s="95">
        <f t="shared" si="9"/>
        <v>80</v>
      </c>
      <c r="W10" s="95">
        <v>30</v>
      </c>
      <c r="X10" s="95"/>
      <c r="Y10" s="95"/>
      <c r="Z10" s="95">
        <v>40</v>
      </c>
      <c r="AA10" s="95">
        <v>25</v>
      </c>
      <c r="AB10" s="95">
        <v>40</v>
      </c>
      <c r="AC10" s="95"/>
      <c r="AD10" s="95"/>
      <c r="AE10" s="95"/>
      <c r="AF10" s="95">
        <v>40</v>
      </c>
      <c r="AG10" s="95"/>
      <c r="AH10" s="95">
        <v>40</v>
      </c>
      <c r="AI10" s="330"/>
    </row>
    <row r="11" spans="1:35" s="17" customFormat="1" ht="12">
      <c r="A11" s="283">
        <v>3</v>
      </c>
      <c r="B11" s="330" t="s">
        <v>103</v>
      </c>
      <c r="C11" s="283">
        <v>3</v>
      </c>
      <c r="D11" s="283">
        <v>1.5</v>
      </c>
      <c r="E11" s="283"/>
      <c r="F11" s="283"/>
      <c r="G11" s="331">
        <v>1.5</v>
      </c>
      <c r="H11" s="283">
        <v>3</v>
      </c>
      <c r="I11" s="92">
        <f t="shared" si="0"/>
        <v>3</v>
      </c>
      <c r="J11" s="92">
        <f t="shared" si="1"/>
        <v>3</v>
      </c>
      <c r="K11" s="92">
        <f t="shared" si="2"/>
        <v>3</v>
      </c>
      <c r="L11" s="92">
        <f t="shared" si="3"/>
        <v>9</v>
      </c>
      <c r="M11" s="283"/>
      <c r="N11" s="283" t="s">
        <v>32</v>
      </c>
      <c r="O11" s="262">
        <f>SUM(Q11:T12)</f>
        <v>130</v>
      </c>
      <c r="P11" s="262">
        <f>SUM(Q11:V12)</f>
        <v>235</v>
      </c>
      <c r="Q11" s="95">
        <f t="shared" si="4"/>
        <v>20</v>
      </c>
      <c r="R11" s="95">
        <f t="shared" si="5"/>
        <v>0</v>
      </c>
      <c r="S11" s="95">
        <f t="shared" si="6"/>
        <v>0</v>
      </c>
      <c r="T11" s="95">
        <f t="shared" si="7"/>
        <v>0</v>
      </c>
      <c r="U11" s="95">
        <f t="shared" si="8"/>
        <v>0</v>
      </c>
      <c r="V11" s="95">
        <f t="shared" si="9"/>
        <v>0</v>
      </c>
      <c r="W11" s="95">
        <v>20</v>
      </c>
      <c r="X11" s="95"/>
      <c r="Y11" s="95"/>
      <c r="Z11" s="95"/>
      <c r="AA11" s="95"/>
      <c r="AB11" s="95"/>
      <c r="AC11" s="95"/>
      <c r="AD11" s="95"/>
      <c r="AE11" s="95"/>
      <c r="AF11" s="95"/>
      <c r="AG11" s="137"/>
      <c r="AH11" s="95"/>
      <c r="AI11" s="330" t="s">
        <v>35</v>
      </c>
    </row>
    <row r="12" spans="1:35" s="17" customFormat="1" ht="13.5" customHeight="1">
      <c r="A12" s="283"/>
      <c r="B12" s="330"/>
      <c r="C12" s="283"/>
      <c r="D12" s="283"/>
      <c r="E12" s="283"/>
      <c r="F12" s="283"/>
      <c r="G12" s="331"/>
      <c r="H12" s="283"/>
      <c r="I12" s="92">
        <f t="shared" si="0"/>
        <v>0</v>
      </c>
      <c r="J12" s="92">
        <f t="shared" si="1"/>
        <v>0</v>
      </c>
      <c r="K12" s="92">
        <f t="shared" si="2"/>
        <v>0</v>
      </c>
      <c r="L12" s="92">
        <f t="shared" si="3"/>
        <v>0</v>
      </c>
      <c r="M12" s="283"/>
      <c r="N12" s="283"/>
      <c r="O12" s="283"/>
      <c r="P12" s="283"/>
      <c r="Q12" s="95">
        <f t="shared" si="4"/>
        <v>30</v>
      </c>
      <c r="R12" s="95">
        <f t="shared" si="5"/>
        <v>0</v>
      </c>
      <c r="S12" s="95">
        <f t="shared" si="6"/>
        <v>0</v>
      </c>
      <c r="T12" s="95">
        <f t="shared" si="7"/>
        <v>80</v>
      </c>
      <c r="U12" s="95">
        <f t="shared" si="8"/>
        <v>25</v>
      </c>
      <c r="V12" s="95">
        <f t="shared" si="9"/>
        <v>80</v>
      </c>
      <c r="W12" s="95">
        <v>30</v>
      </c>
      <c r="X12" s="95"/>
      <c r="Y12" s="95"/>
      <c r="Z12" s="95">
        <v>40</v>
      </c>
      <c r="AA12" s="95">
        <v>25</v>
      </c>
      <c r="AB12" s="95"/>
      <c r="AC12" s="95"/>
      <c r="AD12" s="95"/>
      <c r="AE12" s="95"/>
      <c r="AF12" s="95">
        <v>40</v>
      </c>
      <c r="AG12" s="95"/>
      <c r="AH12" s="95">
        <v>80</v>
      </c>
      <c r="AI12" s="330"/>
    </row>
    <row r="13" spans="1:35" s="17" customFormat="1" ht="12">
      <c r="A13" s="283">
        <v>4</v>
      </c>
      <c r="B13" s="330" t="s">
        <v>104</v>
      </c>
      <c r="C13" s="283">
        <v>3</v>
      </c>
      <c r="D13" s="283">
        <v>1.5</v>
      </c>
      <c r="E13" s="283"/>
      <c r="F13" s="283"/>
      <c r="G13" s="283">
        <v>1.5</v>
      </c>
      <c r="H13" s="283">
        <v>3</v>
      </c>
      <c r="I13" s="92">
        <f t="shared" si="0"/>
        <v>3</v>
      </c>
      <c r="J13" s="92">
        <f t="shared" si="1"/>
        <v>3</v>
      </c>
      <c r="K13" s="92">
        <f t="shared" si="2"/>
        <v>3</v>
      </c>
      <c r="L13" s="92">
        <f t="shared" si="3"/>
        <v>9</v>
      </c>
      <c r="M13" s="283"/>
      <c r="N13" s="283" t="s">
        <v>32</v>
      </c>
      <c r="O13" s="262">
        <f>SUM(Q13:T14)</f>
        <v>130</v>
      </c>
      <c r="P13" s="262">
        <f>SUM(Q13:V14)</f>
        <v>235</v>
      </c>
      <c r="Q13" s="95">
        <f t="shared" si="4"/>
        <v>20</v>
      </c>
      <c r="R13" s="95">
        <f t="shared" si="5"/>
        <v>0</v>
      </c>
      <c r="S13" s="95">
        <f t="shared" si="6"/>
        <v>0</v>
      </c>
      <c r="T13" s="95">
        <f t="shared" si="7"/>
        <v>0</v>
      </c>
      <c r="U13" s="95">
        <f t="shared" si="8"/>
        <v>0</v>
      </c>
      <c r="V13" s="95">
        <f t="shared" si="9"/>
        <v>0</v>
      </c>
      <c r="W13" s="95">
        <v>20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7" t="s">
        <v>142</v>
      </c>
    </row>
    <row r="14" spans="1:35" s="17" customFormat="1" ht="12">
      <c r="A14" s="283"/>
      <c r="B14" s="330"/>
      <c r="C14" s="283"/>
      <c r="D14" s="283"/>
      <c r="E14" s="283"/>
      <c r="F14" s="283"/>
      <c r="G14" s="283"/>
      <c r="H14" s="283"/>
      <c r="I14" s="92">
        <f t="shared" si="0"/>
        <v>0</v>
      </c>
      <c r="J14" s="92">
        <f t="shared" si="1"/>
        <v>0</v>
      </c>
      <c r="K14" s="92">
        <f t="shared" si="2"/>
        <v>0</v>
      </c>
      <c r="L14" s="92">
        <f t="shared" si="3"/>
        <v>0</v>
      </c>
      <c r="M14" s="283"/>
      <c r="N14" s="283"/>
      <c r="O14" s="283"/>
      <c r="P14" s="283"/>
      <c r="Q14" s="95">
        <f t="shared" si="4"/>
        <v>30</v>
      </c>
      <c r="R14" s="95">
        <f t="shared" si="5"/>
        <v>0</v>
      </c>
      <c r="S14" s="95">
        <f t="shared" si="6"/>
        <v>0</v>
      </c>
      <c r="T14" s="95">
        <f t="shared" si="7"/>
        <v>80</v>
      </c>
      <c r="U14" s="95">
        <f t="shared" si="8"/>
        <v>25</v>
      </c>
      <c r="V14" s="95">
        <f t="shared" si="9"/>
        <v>80</v>
      </c>
      <c r="W14" s="95">
        <v>30</v>
      </c>
      <c r="X14" s="95"/>
      <c r="Y14" s="95"/>
      <c r="Z14" s="95">
        <v>40</v>
      </c>
      <c r="AA14" s="95">
        <v>25</v>
      </c>
      <c r="AB14" s="95">
        <v>40</v>
      </c>
      <c r="AC14" s="95"/>
      <c r="AD14" s="95"/>
      <c r="AE14" s="95"/>
      <c r="AF14" s="95">
        <v>40</v>
      </c>
      <c r="AG14" s="95"/>
      <c r="AH14" s="95">
        <v>40</v>
      </c>
      <c r="AI14" s="97" t="s">
        <v>39</v>
      </c>
    </row>
    <row r="15" spans="1:35" s="17" customFormat="1" ht="12">
      <c r="A15" s="283">
        <v>5</v>
      </c>
      <c r="B15" s="330" t="s">
        <v>105</v>
      </c>
      <c r="C15" s="283">
        <v>3</v>
      </c>
      <c r="D15" s="283">
        <v>1.5</v>
      </c>
      <c r="E15" s="283">
        <v>1.5</v>
      </c>
      <c r="F15" s="283"/>
      <c r="G15" s="283">
        <v>1.5</v>
      </c>
      <c r="H15" s="283">
        <v>1.5</v>
      </c>
      <c r="I15" s="92">
        <f t="shared" si="0"/>
        <v>3</v>
      </c>
      <c r="J15" s="92">
        <f t="shared" si="1"/>
        <v>3</v>
      </c>
      <c r="K15" s="92">
        <f t="shared" si="2"/>
        <v>3</v>
      </c>
      <c r="L15" s="92">
        <f t="shared" si="3"/>
        <v>9</v>
      </c>
      <c r="M15" s="283"/>
      <c r="N15" s="283" t="s">
        <v>32</v>
      </c>
      <c r="O15" s="262">
        <f>SUM(Q15:T16)</f>
        <v>130</v>
      </c>
      <c r="P15" s="262">
        <f>SUM(Q15:V16)</f>
        <v>235</v>
      </c>
      <c r="Q15" s="95">
        <f t="shared" si="4"/>
        <v>20</v>
      </c>
      <c r="R15" s="95">
        <f t="shared" si="5"/>
        <v>0</v>
      </c>
      <c r="S15" s="95">
        <f t="shared" si="6"/>
        <v>0</v>
      </c>
      <c r="T15" s="95">
        <f t="shared" si="7"/>
        <v>0</v>
      </c>
      <c r="U15" s="95">
        <f t="shared" si="8"/>
        <v>0</v>
      </c>
      <c r="V15" s="95">
        <f t="shared" si="9"/>
        <v>0</v>
      </c>
      <c r="W15" s="95">
        <v>20</v>
      </c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7" t="s">
        <v>41</v>
      </c>
    </row>
    <row r="16" spans="1:35" s="17" customFormat="1" ht="16.5" customHeight="1">
      <c r="A16" s="283"/>
      <c r="B16" s="330"/>
      <c r="C16" s="283"/>
      <c r="D16" s="283"/>
      <c r="E16" s="283"/>
      <c r="F16" s="283"/>
      <c r="G16" s="283"/>
      <c r="H16" s="283"/>
      <c r="I16" s="92">
        <f t="shared" si="0"/>
        <v>0</v>
      </c>
      <c r="J16" s="92">
        <f t="shared" si="1"/>
        <v>0</v>
      </c>
      <c r="K16" s="92">
        <f t="shared" si="2"/>
        <v>0</v>
      </c>
      <c r="L16" s="92">
        <f t="shared" si="3"/>
        <v>0</v>
      </c>
      <c r="M16" s="283"/>
      <c r="N16" s="283"/>
      <c r="O16" s="283"/>
      <c r="P16" s="283"/>
      <c r="Q16" s="95">
        <f t="shared" si="4"/>
        <v>30</v>
      </c>
      <c r="R16" s="95">
        <f t="shared" si="5"/>
        <v>0</v>
      </c>
      <c r="S16" s="95">
        <f t="shared" si="6"/>
        <v>0</v>
      </c>
      <c r="T16" s="95">
        <f t="shared" si="7"/>
        <v>80</v>
      </c>
      <c r="U16" s="95">
        <f t="shared" si="8"/>
        <v>25</v>
      </c>
      <c r="V16" s="95">
        <f t="shared" si="9"/>
        <v>80</v>
      </c>
      <c r="W16" s="95">
        <v>30</v>
      </c>
      <c r="X16" s="95"/>
      <c r="Y16" s="95"/>
      <c r="Z16" s="95">
        <v>40</v>
      </c>
      <c r="AA16" s="95">
        <v>25</v>
      </c>
      <c r="AB16" s="95"/>
      <c r="AC16" s="95"/>
      <c r="AD16" s="95"/>
      <c r="AE16" s="95"/>
      <c r="AF16" s="95">
        <v>40</v>
      </c>
      <c r="AG16" s="95"/>
      <c r="AH16" s="95">
        <v>80</v>
      </c>
      <c r="AI16" s="97" t="s">
        <v>39</v>
      </c>
    </row>
    <row r="17" spans="1:35" s="17" customFormat="1" ht="22.5" customHeight="1">
      <c r="A17" s="283">
        <v>6</v>
      </c>
      <c r="B17" s="330" t="s">
        <v>106</v>
      </c>
      <c r="C17" s="283"/>
      <c r="D17" s="283"/>
      <c r="E17" s="283"/>
      <c r="F17" s="283">
        <v>2</v>
      </c>
      <c r="G17" s="283">
        <v>3</v>
      </c>
      <c r="H17" s="283">
        <v>2</v>
      </c>
      <c r="I17" s="92">
        <f t="shared" si="0"/>
        <v>2</v>
      </c>
      <c r="J17" s="92">
        <f t="shared" si="1"/>
        <v>3</v>
      </c>
      <c r="K17" s="92">
        <f t="shared" si="2"/>
        <v>2</v>
      </c>
      <c r="L17" s="92">
        <f t="shared" si="3"/>
        <v>7</v>
      </c>
      <c r="M17" s="283"/>
      <c r="N17" s="283" t="s">
        <v>32</v>
      </c>
      <c r="O17" s="262">
        <f>SUM(Q17:T18)</f>
        <v>115</v>
      </c>
      <c r="P17" s="262">
        <f>SUM(Q17:V18)</f>
        <v>180</v>
      </c>
      <c r="Q17" s="95">
        <f aca="true" t="shared" si="10" ref="Q17:V18">SUM(W17,AC17)</f>
        <v>10</v>
      </c>
      <c r="R17" s="95">
        <f t="shared" si="10"/>
        <v>0</v>
      </c>
      <c r="S17" s="95">
        <f t="shared" si="10"/>
        <v>0</v>
      </c>
      <c r="T17" s="95">
        <f t="shared" si="10"/>
        <v>0</v>
      </c>
      <c r="U17" s="95">
        <f t="shared" si="10"/>
        <v>0</v>
      </c>
      <c r="V17" s="95">
        <f t="shared" si="10"/>
        <v>0</v>
      </c>
      <c r="W17" s="212"/>
      <c r="X17" s="212"/>
      <c r="Y17" s="212"/>
      <c r="Z17" s="212"/>
      <c r="AA17" s="212"/>
      <c r="AB17" s="212"/>
      <c r="AC17" s="95">
        <v>10</v>
      </c>
      <c r="AD17" s="95"/>
      <c r="AE17" s="95"/>
      <c r="AF17" s="95"/>
      <c r="AG17" s="95"/>
      <c r="AH17" s="95"/>
      <c r="AI17" s="330" t="s">
        <v>36</v>
      </c>
    </row>
    <row r="18" spans="1:35" s="17" customFormat="1" ht="19.5" customHeight="1">
      <c r="A18" s="283"/>
      <c r="B18" s="330"/>
      <c r="C18" s="283"/>
      <c r="D18" s="283"/>
      <c r="E18" s="283"/>
      <c r="F18" s="283"/>
      <c r="G18" s="283"/>
      <c r="H18" s="283"/>
      <c r="I18" s="92">
        <f t="shared" si="0"/>
        <v>0</v>
      </c>
      <c r="J18" s="92">
        <f t="shared" si="1"/>
        <v>0</v>
      </c>
      <c r="K18" s="92">
        <f t="shared" si="2"/>
        <v>0</v>
      </c>
      <c r="L18" s="92">
        <f t="shared" si="3"/>
        <v>0</v>
      </c>
      <c r="M18" s="283"/>
      <c r="N18" s="283"/>
      <c r="O18" s="283"/>
      <c r="P18" s="283"/>
      <c r="Q18" s="95">
        <f t="shared" si="10"/>
        <v>25</v>
      </c>
      <c r="R18" s="95">
        <f t="shared" si="10"/>
        <v>0</v>
      </c>
      <c r="S18" s="95">
        <f t="shared" si="10"/>
        <v>0</v>
      </c>
      <c r="T18" s="95">
        <f t="shared" si="10"/>
        <v>80</v>
      </c>
      <c r="U18" s="95">
        <f t="shared" si="10"/>
        <v>25</v>
      </c>
      <c r="V18" s="95">
        <f t="shared" si="10"/>
        <v>40</v>
      </c>
      <c r="W18" s="212"/>
      <c r="X18" s="212"/>
      <c r="Y18" s="212"/>
      <c r="Z18" s="212"/>
      <c r="AA18" s="212"/>
      <c r="AB18" s="212"/>
      <c r="AC18" s="95">
        <v>25</v>
      </c>
      <c r="AD18" s="95"/>
      <c r="AE18" s="95"/>
      <c r="AF18" s="95">
        <v>80</v>
      </c>
      <c r="AG18" s="95">
        <v>25</v>
      </c>
      <c r="AH18" s="95">
        <v>40</v>
      </c>
      <c r="AI18" s="330"/>
    </row>
    <row r="19" spans="1:35" s="17" customFormat="1" ht="12">
      <c r="A19" s="92">
        <v>8</v>
      </c>
      <c r="B19" s="99" t="s">
        <v>107</v>
      </c>
      <c r="C19" s="230">
        <v>1.5</v>
      </c>
      <c r="D19" s="92"/>
      <c r="E19" s="92"/>
      <c r="F19" s="92"/>
      <c r="G19" s="92"/>
      <c r="H19" s="92"/>
      <c r="I19" s="92">
        <f aca="true" t="shared" si="11" ref="I19:I25">SUM(C19,F19)</f>
        <v>1.5</v>
      </c>
      <c r="J19" s="92">
        <f aca="true" t="shared" si="12" ref="J19:J25">SUM(D19,G19)</f>
        <v>0</v>
      </c>
      <c r="K19" s="92">
        <f aca="true" t="shared" si="13" ref="K19:K25">SUM(E19,H19)</f>
        <v>0</v>
      </c>
      <c r="L19" s="92">
        <f aca="true" t="shared" si="14" ref="L19:L25">SUM(I19:K19)</f>
        <v>1.5</v>
      </c>
      <c r="M19" s="92" t="s">
        <v>31</v>
      </c>
      <c r="N19" s="92"/>
      <c r="O19" s="95">
        <f aca="true" t="shared" si="15" ref="O19:O25">SUM(Q19:T19)</f>
        <v>25</v>
      </c>
      <c r="P19" s="95">
        <f aca="true" t="shared" si="16" ref="P19:P25">SUM(Q19:V19)</f>
        <v>45</v>
      </c>
      <c r="Q19" s="95">
        <f t="shared" si="4"/>
        <v>10</v>
      </c>
      <c r="R19" s="95">
        <f t="shared" si="5"/>
        <v>0</v>
      </c>
      <c r="S19" s="95">
        <f t="shared" si="6"/>
        <v>15</v>
      </c>
      <c r="T19" s="95">
        <f t="shared" si="7"/>
        <v>0</v>
      </c>
      <c r="U19" s="95">
        <f t="shared" si="8"/>
        <v>20</v>
      </c>
      <c r="V19" s="95">
        <f t="shared" si="9"/>
        <v>0</v>
      </c>
      <c r="W19" s="95">
        <v>10</v>
      </c>
      <c r="X19" s="95"/>
      <c r="Y19" s="95">
        <v>15</v>
      </c>
      <c r="Z19" s="95"/>
      <c r="AA19" s="95">
        <v>20</v>
      </c>
      <c r="AB19" s="95"/>
      <c r="AC19" s="95"/>
      <c r="AD19" s="95"/>
      <c r="AE19" s="95"/>
      <c r="AF19" s="95"/>
      <c r="AG19" s="95"/>
      <c r="AH19" s="95"/>
      <c r="AI19" s="97" t="s">
        <v>153</v>
      </c>
    </row>
    <row r="20" spans="1:35" s="17" customFormat="1" ht="12">
      <c r="A20" s="92">
        <v>9</v>
      </c>
      <c r="B20" s="99" t="s">
        <v>108</v>
      </c>
      <c r="C20" s="92"/>
      <c r="D20" s="92">
        <v>1</v>
      </c>
      <c r="E20" s="92"/>
      <c r="F20" s="92"/>
      <c r="G20" s="92"/>
      <c r="H20" s="92"/>
      <c r="I20" s="92">
        <f t="shared" si="11"/>
        <v>0</v>
      </c>
      <c r="J20" s="92">
        <f t="shared" si="12"/>
        <v>1</v>
      </c>
      <c r="K20" s="92">
        <f t="shared" si="13"/>
        <v>0</v>
      </c>
      <c r="L20" s="92">
        <f t="shared" si="14"/>
        <v>1</v>
      </c>
      <c r="M20" s="92" t="s">
        <v>32</v>
      </c>
      <c r="N20" s="92"/>
      <c r="O20" s="95">
        <f t="shared" si="15"/>
        <v>40</v>
      </c>
      <c r="P20" s="95">
        <f t="shared" si="16"/>
        <v>40</v>
      </c>
      <c r="Q20" s="95">
        <f t="shared" si="4"/>
        <v>0</v>
      </c>
      <c r="R20" s="95">
        <f t="shared" si="5"/>
        <v>0</v>
      </c>
      <c r="S20" s="95">
        <f t="shared" si="6"/>
        <v>0</v>
      </c>
      <c r="T20" s="95">
        <f t="shared" si="7"/>
        <v>40</v>
      </c>
      <c r="U20" s="95">
        <f t="shared" si="8"/>
        <v>0</v>
      </c>
      <c r="V20" s="95">
        <f t="shared" si="9"/>
        <v>0</v>
      </c>
      <c r="W20" s="95"/>
      <c r="X20" s="95"/>
      <c r="Y20" s="95"/>
      <c r="Z20" s="95">
        <v>40</v>
      </c>
      <c r="AA20" s="95"/>
      <c r="AB20" s="95"/>
      <c r="AC20" s="95"/>
      <c r="AD20" s="95"/>
      <c r="AE20" s="95"/>
      <c r="AF20" s="95"/>
      <c r="AG20" s="95"/>
      <c r="AH20" s="95"/>
      <c r="AI20" s="97" t="s">
        <v>38</v>
      </c>
    </row>
    <row r="21" spans="1:35" s="17" customFormat="1" ht="36">
      <c r="A21" s="92">
        <v>9</v>
      </c>
      <c r="B21" s="99" t="s">
        <v>101</v>
      </c>
      <c r="C21" s="92"/>
      <c r="D21" s="230">
        <v>1</v>
      </c>
      <c r="E21" s="92"/>
      <c r="F21" s="92"/>
      <c r="G21" s="92"/>
      <c r="H21" s="92"/>
      <c r="I21" s="92">
        <f t="shared" si="11"/>
        <v>0</v>
      </c>
      <c r="J21" s="92">
        <f t="shared" si="12"/>
        <v>1</v>
      </c>
      <c r="K21" s="92">
        <f t="shared" si="13"/>
        <v>0</v>
      </c>
      <c r="L21" s="92">
        <f t="shared" si="14"/>
        <v>1</v>
      </c>
      <c r="M21" s="92" t="s">
        <v>32</v>
      </c>
      <c r="N21" s="92"/>
      <c r="O21" s="95">
        <f t="shared" si="15"/>
        <v>50</v>
      </c>
      <c r="P21" s="95">
        <f t="shared" si="16"/>
        <v>50</v>
      </c>
      <c r="Q21" s="95">
        <f t="shared" si="4"/>
        <v>0</v>
      </c>
      <c r="R21" s="95">
        <f t="shared" si="5"/>
        <v>0</v>
      </c>
      <c r="S21" s="95">
        <f t="shared" si="6"/>
        <v>0</v>
      </c>
      <c r="T21" s="95">
        <f t="shared" si="7"/>
        <v>50</v>
      </c>
      <c r="U21" s="95">
        <f t="shared" si="8"/>
        <v>0</v>
      </c>
      <c r="V21" s="95">
        <f t="shared" si="9"/>
        <v>0</v>
      </c>
      <c r="W21" s="95"/>
      <c r="X21" s="95"/>
      <c r="Y21" s="95"/>
      <c r="Z21" s="95">
        <v>50</v>
      </c>
      <c r="AA21" s="95"/>
      <c r="AB21" s="95"/>
      <c r="AC21" s="95"/>
      <c r="AD21" s="95"/>
      <c r="AE21" s="95"/>
      <c r="AF21" s="95"/>
      <c r="AG21" s="95"/>
      <c r="AH21" s="95"/>
      <c r="AI21" s="97" t="s">
        <v>145</v>
      </c>
    </row>
    <row r="22" spans="1:35" s="17" customFormat="1" ht="24" customHeight="1">
      <c r="A22" s="92">
        <v>10</v>
      </c>
      <c r="B22" s="99" t="s">
        <v>178</v>
      </c>
      <c r="C22" s="92"/>
      <c r="D22" s="92"/>
      <c r="E22" s="92"/>
      <c r="F22" s="92">
        <v>1</v>
      </c>
      <c r="G22" s="92">
        <v>2</v>
      </c>
      <c r="H22" s="92">
        <v>2</v>
      </c>
      <c r="I22" s="92">
        <f t="shared" si="11"/>
        <v>1</v>
      </c>
      <c r="J22" s="92">
        <f t="shared" si="12"/>
        <v>2</v>
      </c>
      <c r="K22" s="92">
        <f t="shared" si="13"/>
        <v>2</v>
      </c>
      <c r="L22" s="92">
        <f t="shared" si="14"/>
        <v>5</v>
      </c>
      <c r="M22" s="92"/>
      <c r="N22" s="92" t="s">
        <v>31</v>
      </c>
      <c r="O22" s="95">
        <f t="shared" si="15"/>
        <v>55</v>
      </c>
      <c r="P22" s="95">
        <f t="shared" si="16"/>
        <v>120</v>
      </c>
      <c r="Q22" s="95">
        <f t="shared" si="4"/>
        <v>15</v>
      </c>
      <c r="R22" s="95">
        <f t="shared" si="5"/>
        <v>0</v>
      </c>
      <c r="S22" s="95">
        <f t="shared" si="6"/>
        <v>0</v>
      </c>
      <c r="T22" s="95">
        <f t="shared" si="7"/>
        <v>40</v>
      </c>
      <c r="U22" s="95">
        <f t="shared" si="8"/>
        <v>25</v>
      </c>
      <c r="V22" s="95">
        <f t="shared" si="9"/>
        <v>40</v>
      </c>
      <c r="W22" s="95"/>
      <c r="X22" s="95"/>
      <c r="Y22" s="95"/>
      <c r="Z22" s="95"/>
      <c r="AA22" s="95"/>
      <c r="AB22" s="95"/>
      <c r="AC22" s="95">
        <v>15</v>
      </c>
      <c r="AD22" s="95"/>
      <c r="AE22" s="95"/>
      <c r="AF22" s="95">
        <v>40</v>
      </c>
      <c r="AG22" s="95">
        <v>25</v>
      </c>
      <c r="AH22" s="95">
        <v>40</v>
      </c>
      <c r="AI22" s="97" t="s">
        <v>35</v>
      </c>
    </row>
    <row r="23" spans="1:35" s="17" customFormat="1" ht="19.5" customHeight="1">
      <c r="A23" s="92">
        <v>10</v>
      </c>
      <c r="B23" s="99" t="s">
        <v>109</v>
      </c>
      <c r="C23" s="230">
        <v>1</v>
      </c>
      <c r="D23" s="92">
        <v>2</v>
      </c>
      <c r="E23" s="92"/>
      <c r="F23" s="92"/>
      <c r="G23" s="92"/>
      <c r="H23" s="92">
        <v>2</v>
      </c>
      <c r="I23" s="92">
        <f t="shared" si="11"/>
        <v>1</v>
      </c>
      <c r="J23" s="92">
        <f t="shared" si="12"/>
        <v>2</v>
      </c>
      <c r="K23" s="92">
        <f t="shared" si="13"/>
        <v>2</v>
      </c>
      <c r="L23" s="92">
        <f t="shared" si="14"/>
        <v>5</v>
      </c>
      <c r="M23" s="92"/>
      <c r="N23" s="92" t="s">
        <v>31</v>
      </c>
      <c r="O23" s="95">
        <f t="shared" si="15"/>
        <v>55</v>
      </c>
      <c r="P23" s="95">
        <f t="shared" si="16"/>
        <v>125</v>
      </c>
      <c r="Q23" s="95">
        <f t="shared" si="4"/>
        <v>15</v>
      </c>
      <c r="R23" s="95">
        <f t="shared" si="5"/>
        <v>0</v>
      </c>
      <c r="S23" s="95">
        <f t="shared" si="6"/>
        <v>0</v>
      </c>
      <c r="T23" s="95">
        <f t="shared" si="7"/>
        <v>40</v>
      </c>
      <c r="U23" s="95">
        <f t="shared" si="8"/>
        <v>30</v>
      </c>
      <c r="V23" s="95">
        <f t="shared" si="9"/>
        <v>40</v>
      </c>
      <c r="W23" s="95">
        <v>15</v>
      </c>
      <c r="X23" s="95"/>
      <c r="Y23" s="95"/>
      <c r="Z23" s="95">
        <v>40</v>
      </c>
      <c r="AA23" s="95">
        <v>30</v>
      </c>
      <c r="AB23" s="95">
        <v>40</v>
      </c>
      <c r="AC23" s="95"/>
      <c r="AD23" s="95"/>
      <c r="AE23" s="95"/>
      <c r="AF23" s="95"/>
      <c r="AG23" s="95"/>
      <c r="AH23" s="95"/>
      <c r="AI23" s="97" t="s">
        <v>180</v>
      </c>
    </row>
    <row r="24" spans="1:35" s="17" customFormat="1" ht="24">
      <c r="A24" s="92">
        <v>12</v>
      </c>
      <c r="B24" s="99" t="s">
        <v>167</v>
      </c>
      <c r="C24" s="92"/>
      <c r="D24" s="92"/>
      <c r="E24" s="92"/>
      <c r="F24" s="92"/>
      <c r="G24" s="92"/>
      <c r="H24" s="92"/>
      <c r="I24" s="92">
        <f t="shared" si="11"/>
        <v>0</v>
      </c>
      <c r="J24" s="92">
        <f t="shared" si="12"/>
        <v>0</v>
      </c>
      <c r="K24" s="92">
        <f t="shared" si="13"/>
        <v>0</v>
      </c>
      <c r="L24" s="92">
        <f t="shared" si="14"/>
        <v>0</v>
      </c>
      <c r="M24" s="92"/>
      <c r="N24" s="92"/>
      <c r="O24" s="95">
        <f t="shared" si="15"/>
        <v>20</v>
      </c>
      <c r="P24" s="95">
        <f t="shared" si="16"/>
        <v>20</v>
      </c>
      <c r="Q24" s="95">
        <f t="shared" si="4"/>
        <v>0</v>
      </c>
      <c r="R24" s="95">
        <f t="shared" si="5"/>
        <v>0</v>
      </c>
      <c r="S24" s="95">
        <f t="shared" si="6"/>
        <v>20</v>
      </c>
      <c r="T24" s="95">
        <f t="shared" si="7"/>
        <v>0</v>
      </c>
      <c r="U24" s="95">
        <f t="shared" si="8"/>
        <v>0</v>
      </c>
      <c r="V24" s="95">
        <f t="shared" si="9"/>
        <v>0</v>
      </c>
      <c r="W24" s="95"/>
      <c r="X24" s="95"/>
      <c r="Y24" s="95">
        <v>10</v>
      </c>
      <c r="Z24" s="95"/>
      <c r="AA24" s="95"/>
      <c r="AB24" s="95"/>
      <c r="AC24" s="95"/>
      <c r="AD24" s="95"/>
      <c r="AE24" s="95">
        <v>10</v>
      </c>
      <c r="AF24" s="95"/>
      <c r="AG24" s="95"/>
      <c r="AH24" s="95"/>
      <c r="AI24" s="99" t="s">
        <v>127</v>
      </c>
    </row>
    <row r="25" spans="1:35" s="17" customFormat="1" ht="24">
      <c r="A25" s="92">
        <v>13</v>
      </c>
      <c r="B25" s="99" t="s">
        <v>83</v>
      </c>
      <c r="C25" s="92"/>
      <c r="D25" s="92"/>
      <c r="E25" s="92"/>
      <c r="F25" s="92">
        <v>5</v>
      </c>
      <c r="G25" s="92"/>
      <c r="H25" s="92"/>
      <c r="I25" s="92">
        <f t="shared" si="11"/>
        <v>5</v>
      </c>
      <c r="J25" s="92">
        <f t="shared" si="12"/>
        <v>0</v>
      </c>
      <c r="K25" s="92">
        <f t="shared" si="13"/>
        <v>0</v>
      </c>
      <c r="L25" s="92">
        <f t="shared" si="14"/>
        <v>5</v>
      </c>
      <c r="M25" s="92"/>
      <c r="N25" s="92"/>
      <c r="O25" s="95">
        <f t="shared" si="15"/>
        <v>0</v>
      </c>
      <c r="P25" s="95">
        <f t="shared" si="16"/>
        <v>0</v>
      </c>
      <c r="Q25" s="95">
        <f t="shared" si="4"/>
        <v>0</v>
      </c>
      <c r="R25" s="95">
        <f t="shared" si="5"/>
        <v>0</v>
      </c>
      <c r="S25" s="95">
        <f t="shared" si="6"/>
        <v>0</v>
      </c>
      <c r="T25" s="95">
        <f t="shared" si="7"/>
        <v>0</v>
      </c>
      <c r="U25" s="95">
        <f t="shared" si="8"/>
        <v>0</v>
      </c>
      <c r="V25" s="95">
        <f t="shared" si="9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7" t="s">
        <v>40</v>
      </c>
    </row>
    <row r="26" spans="1:35" s="138" customFormat="1" ht="13.5" customHeight="1">
      <c r="A26" s="97"/>
      <c r="B26" s="97" t="s">
        <v>6</v>
      </c>
      <c r="C26" s="92">
        <f>SUM(C9:C25)</f>
        <v>14.5</v>
      </c>
      <c r="D26" s="213">
        <f aca="true" t="shared" si="17" ref="D26:O26">SUM(D9:D25)</f>
        <v>10</v>
      </c>
      <c r="E26" s="213">
        <f t="shared" si="17"/>
        <v>3</v>
      </c>
      <c r="F26" s="213">
        <f t="shared" si="17"/>
        <v>8</v>
      </c>
      <c r="G26" s="213">
        <f t="shared" si="17"/>
        <v>11</v>
      </c>
      <c r="H26" s="213">
        <f t="shared" si="17"/>
        <v>15</v>
      </c>
      <c r="I26" s="213">
        <f t="shared" si="17"/>
        <v>22.5</v>
      </c>
      <c r="J26" s="213">
        <f t="shared" si="17"/>
        <v>21</v>
      </c>
      <c r="K26" s="213">
        <f t="shared" si="17"/>
        <v>18</v>
      </c>
      <c r="L26" s="213">
        <f t="shared" si="17"/>
        <v>61.5</v>
      </c>
      <c r="M26" s="213">
        <f t="shared" si="17"/>
        <v>0</v>
      </c>
      <c r="N26" s="213">
        <f t="shared" si="17"/>
        <v>0</v>
      </c>
      <c r="O26" s="213">
        <f t="shared" si="17"/>
        <v>880</v>
      </c>
      <c r="P26" s="213">
        <f aca="true" t="shared" si="18" ref="P26:AH26">SUM(P9:P25)</f>
        <v>1520</v>
      </c>
      <c r="Q26" s="213">
        <f t="shared" si="18"/>
        <v>275</v>
      </c>
      <c r="R26" s="213">
        <f t="shared" si="18"/>
        <v>0</v>
      </c>
      <c r="S26" s="213">
        <f t="shared" si="18"/>
        <v>35</v>
      </c>
      <c r="T26" s="213">
        <f t="shared" si="18"/>
        <v>570</v>
      </c>
      <c r="U26" s="213">
        <f t="shared" si="18"/>
        <v>200</v>
      </c>
      <c r="V26" s="213">
        <f t="shared" si="18"/>
        <v>440</v>
      </c>
      <c r="W26" s="213">
        <f t="shared" si="18"/>
        <v>225</v>
      </c>
      <c r="X26" s="213">
        <f t="shared" si="18"/>
        <v>0</v>
      </c>
      <c r="Y26" s="213">
        <f t="shared" si="18"/>
        <v>25</v>
      </c>
      <c r="Z26" s="213">
        <f t="shared" si="18"/>
        <v>290</v>
      </c>
      <c r="AA26" s="213">
        <f t="shared" si="18"/>
        <v>150</v>
      </c>
      <c r="AB26" s="213">
        <f t="shared" si="18"/>
        <v>120</v>
      </c>
      <c r="AC26" s="213">
        <f t="shared" si="18"/>
        <v>50</v>
      </c>
      <c r="AD26" s="213">
        <f t="shared" si="18"/>
        <v>0</v>
      </c>
      <c r="AE26" s="213">
        <f t="shared" si="18"/>
        <v>10</v>
      </c>
      <c r="AF26" s="213">
        <f t="shared" si="18"/>
        <v>280</v>
      </c>
      <c r="AG26" s="213">
        <f t="shared" si="18"/>
        <v>50</v>
      </c>
      <c r="AH26" s="213">
        <f t="shared" si="18"/>
        <v>320</v>
      </c>
      <c r="AI26" s="99"/>
    </row>
    <row r="27" spans="1:35" s="138" customFormat="1" ht="12">
      <c r="A27" s="100"/>
      <c r="B27" s="99" t="s">
        <v>21</v>
      </c>
      <c r="C27" s="283">
        <f>SUM(C26:E26)</f>
        <v>27.5</v>
      </c>
      <c r="D27" s="283"/>
      <c r="E27" s="283"/>
      <c r="F27" s="283">
        <f>SUM(F26:H26)</f>
        <v>34</v>
      </c>
      <c r="G27" s="283"/>
      <c r="H27" s="283"/>
      <c r="I27" s="100"/>
      <c r="J27" s="283" t="s">
        <v>27</v>
      </c>
      <c r="K27" s="283"/>
      <c r="L27" s="283"/>
      <c r="M27" s="283" t="s">
        <v>28</v>
      </c>
      <c r="N27" s="283"/>
      <c r="O27" s="100"/>
      <c r="P27" s="100"/>
      <c r="Q27" s="262">
        <f>W27+AC27</f>
        <v>880</v>
      </c>
      <c r="R27" s="262"/>
      <c r="S27" s="262"/>
      <c r="T27" s="262"/>
      <c r="U27" s="262">
        <f>AA27+AG27</f>
        <v>640</v>
      </c>
      <c r="V27" s="262"/>
      <c r="W27" s="262">
        <f>SUM(W26:Z26)</f>
        <v>540</v>
      </c>
      <c r="X27" s="262"/>
      <c r="Y27" s="262"/>
      <c r="Z27" s="262"/>
      <c r="AA27" s="262">
        <f>SUM(AA26:AB26)</f>
        <v>270</v>
      </c>
      <c r="AB27" s="262"/>
      <c r="AC27" s="262">
        <f>SUM(AC26:AF26)</f>
        <v>340</v>
      </c>
      <c r="AD27" s="262"/>
      <c r="AE27" s="262"/>
      <c r="AF27" s="262"/>
      <c r="AG27" s="262">
        <f>SUM(AG26:AH26)</f>
        <v>370</v>
      </c>
      <c r="AH27" s="262"/>
      <c r="AI27" s="120"/>
    </row>
    <row r="28" spans="1:35" s="138" customFormat="1" ht="12">
      <c r="A28" s="100"/>
      <c r="B28" s="120"/>
      <c r="C28" s="100"/>
      <c r="D28" s="100"/>
      <c r="E28" s="100"/>
      <c r="F28" s="100"/>
      <c r="G28" s="100"/>
      <c r="H28" s="100"/>
      <c r="I28" s="100"/>
      <c r="J28" s="283" t="s">
        <v>26</v>
      </c>
      <c r="K28" s="283"/>
      <c r="L28" s="283"/>
      <c r="M28" s="283"/>
      <c r="N28" s="283"/>
      <c r="O28" s="100"/>
      <c r="P28" s="100"/>
      <c r="Q28" s="262">
        <f>W28+AC28</f>
        <v>1520</v>
      </c>
      <c r="R28" s="262"/>
      <c r="S28" s="262"/>
      <c r="T28" s="262"/>
      <c r="U28" s="262"/>
      <c r="V28" s="262"/>
      <c r="W28" s="262">
        <f>W27+AA27</f>
        <v>810</v>
      </c>
      <c r="X28" s="262"/>
      <c r="Y28" s="262"/>
      <c r="Z28" s="262"/>
      <c r="AA28" s="262"/>
      <c r="AB28" s="262"/>
      <c r="AC28" s="262">
        <f>AC27+AG27</f>
        <v>710</v>
      </c>
      <c r="AD28" s="262"/>
      <c r="AE28" s="262"/>
      <c r="AF28" s="262"/>
      <c r="AG28" s="262"/>
      <c r="AH28" s="262"/>
      <c r="AI28" s="120"/>
    </row>
    <row r="29" spans="1:35" s="139" customFormat="1" ht="12">
      <c r="A29" s="100"/>
      <c r="B29" s="147"/>
      <c r="C29" s="148"/>
      <c r="D29" s="148"/>
      <c r="E29" s="148"/>
      <c r="F29" s="148"/>
      <c r="G29" s="148"/>
      <c r="H29" s="148"/>
      <c r="I29" s="100"/>
      <c r="J29" s="100"/>
      <c r="K29" s="100"/>
      <c r="L29" s="100"/>
      <c r="M29" s="148"/>
      <c r="N29" s="148"/>
      <c r="O29" s="100"/>
      <c r="P29" s="100"/>
      <c r="Q29" s="104"/>
      <c r="R29" s="104"/>
      <c r="S29" s="104"/>
      <c r="T29" s="104"/>
      <c r="U29" s="104"/>
      <c r="V29" s="105"/>
      <c r="W29" s="150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7"/>
    </row>
    <row r="30" spans="1:35" ht="12">
      <c r="A30" s="328" t="s">
        <v>15</v>
      </c>
      <c r="B30" s="328"/>
      <c r="C30" s="328" t="s">
        <v>16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151"/>
      <c r="O30" s="103"/>
      <c r="P30" s="103"/>
      <c r="Q30" s="103"/>
      <c r="R30" s="103"/>
      <c r="S30" s="103"/>
      <c r="T30" s="103"/>
      <c r="U30" s="103"/>
      <c r="V30" s="103"/>
      <c r="W30" s="140"/>
      <c r="Z30" s="104"/>
      <c r="AA30" s="104"/>
      <c r="AB30" s="104"/>
      <c r="AC30" s="104"/>
      <c r="AD30" s="104"/>
      <c r="AE30" s="104"/>
      <c r="AF30" s="104"/>
      <c r="AG30" s="104"/>
      <c r="AH30" s="104"/>
      <c r="AI30" s="103"/>
    </row>
    <row r="31" spans="1:35" ht="12">
      <c r="A31" s="325" t="s">
        <v>169</v>
      </c>
      <c r="B31" s="325"/>
      <c r="C31" s="329" t="s">
        <v>170</v>
      </c>
      <c r="D31" s="329"/>
      <c r="E31" s="329"/>
      <c r="F31" s="329"/>
      <c r="G31" s="329"/>
      <c r="H31" s="329"/>
      <c r="I31" s="110"/>
      <c r="J31" s="111" t="s">
        <v>171</v>
      </c>
      <c r="K31" s="112"/>
      <c r="L31" s="112"/>
      <c r="M31" s="153"/>
      <c r="O31" s="114"/>
      <c r="P31" s="114"/>
      <c r="Q31" s="115"/>
      <c r="R31" s="114"/>
      <c r="S31" s="114"/>
      <c r="T31" s="114"/>
      <c r="U31" s="114"/>
      <c r="V31" s="114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2"/>
    </row>
    <row r="32" spans="1:35" ht="12">
      <c r="A32" s="325" t="s">
        <v>172</v>
      </c>
      <c r="B32" s="325"/>
      <c r="C32" s="333" t="s">
        <v>173</v>
      </c>
      <c r="D32" s="333"/>
      <c r="E32" s="333"/>
      <c r="F32" s="333"/>
      <c r="G32" s="333"/>
      <c r="H32" s="333"/>
      <c r="I32" s="110"/>
      <c r="J32" s="116" t="s">
        <v>174</v>
      </c>
      <c r="K32" s="117"/>
      <c r="L32" s="117"/>
      <c r="M32" s="154"/>
      <c r="O32" s="114"/>
      <c r="P32" s="114"/>
      <c r="Q32" s="115"/>
      <c r="R32" s="114"/>
      <c r="S32" s="114"/>
      <c r="T32" s="114"/>
      <c r="U32" s="114"/>
      <c r="V32" s="114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</row>
    <row r="33" spans="1:35" ht="12">
      <c r="A33" s="323"/>
      <c r="B33" s="324"/>
      <c r="C33" s="333" t="s">
        <v>175</v>
      </c>
      <c r="D33" s="333"/>
      <c r="E33" s="333"/>
      <c r="F33" s="333"/>
      <c r="G33" s="333"/>
      <c r="H33" s="333"/>
      <c r="I33" s="110"/>
      <c r="J33" s="116" t="s">
        <v>176</v>
      </c>
      <c r="K33" s="117"/>
      <c r="L33" s="117"/>
      <c r="M33" s="154"/>
      <c r="O33" s="114"/>
      <c r="P33" s="114"/>
      <c r="Q33" s="115"/>
      <c r="R33" s="114"/>
      <c r="S33" s="114"/>
      <c r="T33" s="114"/>
      <c r="U33" s="114"/>
      <c r="V33" s="114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6"/>
    </row>
    <row r="34" spans="1:35" ht="12">
      <c r="A34" s="326"/>
      <c r="B34" s="327"/>
      <c r="C34" s="332" t="s">
        <v>177</v>
      </c>
      <c r="D34" s="332"/>
      <c r="E34" s="332"/>
      <c r="F34" s="332"/>
      <c r="G34" s="332"/>
      <c r="H34" s="332"/>
      <c r="I34" s="121"/>
      <c r="J34" s="122"/>
      <c r="K34" s="122"/>
      <c r="L34" s="122"/>
      <c r="M34" s="143"/>
      <c r="O34" s="103"/>
      <c r="P34" s="103"/>
      <c r="Q34" s="103"/>
      <c r="R34" s="114"/>
      <c r="S34" s="114"/>
      <c r="T34" s="114"/>
      <c r="U34" s="114"/>
      <c r="V34" s="123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</row>
    <row r="35" ht="12">
      <c r="V35" s="114"/>
    </row>
    <row r="39" spans="1:12" ht="12">
      <c r="A39" s="157"/>
      <c r="B39" s="145"/>
      <c r="C39" s="145"/>
      <c r="D39" s="158"/>
      <c r="E39" s="159"/>
      <c r="F39" s="159"/>
      <c r="G39" s="159"/>
      <c r="H39" s="159"/>
      <c r="I39" s="100"/>
      <c r="J39" s="160"/>
      <c r="K39" s="115"/>
      <c r="L39" s="115"/>
    </row>
    <row r="40" spans="1:12" ht="12">
      <c r="A40" s="160"/>
      <c r="B40" s="145"/>
      <c r="C40" s="145"/>
      <c r="D40" s="158"/>
      <c r="E40" s="159"/>
      <c r="F40" s="159"/>
      <c r="G40" s="159"/>
      <c r="H40" s="159"/>
      <c r="I40" s="160"/>
      <c r="J40" s="160"/>
      <c r="K40" s="115"/>
      <c r="L40" s="115"/>
    </row>
    <row r="41" spans="1:12" ht="12">
      <c r="A41" s="160"/>
      <c r="B41" s="145"/>
      <c r="C41" s="145"/>
      <c r="D41" s="158"/>
      <c r="E41" s="159"/>
      <c r="F41" s="159"/>
      <c r="G41" s="159"/>
      <c r="H41" s="159"/>
      <c r="I41" s="160"/>
      <c r="J41" s="160"/>
      <c r="K41" s="115"/>
      <c r="L41" s="115"/>
    </row>
    <row r="42" spans="1:12" ht="12">
      <c r="A42" s="160"/>
      <c r="B42" s="145"/>
      <c r="C42" s="145"/>
      <c r="D42" s="158"/>
      <c r="E42" s="159"/>
      <c r="F42" s="159"/>
      <c r="G42" s="159"/>
      <c r="H42" s="159"/>
      <c r="I42" s="160"/>
      <c r="J42" s="160"/>
      <c r="K42" s="115"/>
      <c r="L42" s="115"/>
    </row>
    <row r="43" spans="1:12" ht="12">
      <c r="A43" s="160"/>
      <c r="B43" s="145"/>
      <c r="C43" s="145"/>
      <c r="D43" s="158"/>
      <c r="E43" s="159"/>
      <c r="F43" s="159"/>
      <c r="G43" s="159"/>
      <c r="H43" s="159"/>
      <c r="I43" s="160"/>
      <c r="J43" s="160"/>
      <c r="K43" s="115"/>
      <c r="L43" s="115"/>
    </row>
    <row r="44" spans="1:12" ht="12">
      <c r="A44" s="160"/>
      <c r="B44" s="145"/>
      <c r="C44" s="145"/>
      <c r="D44" s="158"/>
      <c r="E44" s="158"/>
      <c r="F44" s="158"/>
      <c r="G44" s="158"/>
      <c r="H44" s="158"/>
      <c r="I44" s="160"/>
      <c r="J44" s="160"/>
      <c r="K44" s="115"/>
      <c r="L44" s="115"/>
    </row>
    <row r="45" spans="1:12" ht="12">
      <c r="A45" s="160"/>
      <c r="B45" s="145"/>
      <c r="C45" s="145"/>
      <c r="D45" s="158"/>
      <c r="E45" s="158"/>
      <c r="F45" s="158"/>
      <c r="G45" s="158"/>
      <c r="H45" s="158"/>
      <c r="I45" s="160"/>
      <c r="J45" s="160"/>
      <c r="K45" s="115"/>
      <c r="L45" s="115"/>
    </row>
    <row r="46" spans="1:12" ht="12">
      <c r="A46" s="160"/>
      <c r="B46" s="161"/>
      <c r="C46" s="161"/>
      <c r="D46" s="162"/>
      <c r="E46" s="162"/>
      <c r="F46" s="162"/>
      <c r="G46" s="162"/>
      <c r="H46" s="162"/>
      <c r="I46" s="160"/>
      <c r="J46" s="160"/>
      <c r="K46" s="115"/>
      <c r="L46" s="115"/>
    </row>
  </sheetData>
  <sheetProtection/>
  <mergeCells count="111">
    <mergeCell ref="C2:AH2"/>
    <mergeCell ref="C34:H34"/>
    <mergeCell ref="D17:D18"/>
    <mergeCell ref="C33:H33"/>
    <mergeCell ref="C32:H32"/>
    <mergeCell ref="J28:N28"/>
    <mergeCell ref="H17:H18"/>
    <mergeCell ref="F27:H27"/>
    <mergeCell ref="M11:M12"/>
    <mergeCell ref="M13:M14"/>
    <mergeCell ref="A13:A14"/>
    <mergeCell ref="A9:A10"/>
    <mergeCell ref="A11:A12"/>
    <mergeCell ref="F11:F12"/>
    <mergeCell ref="B13:B14"/>
    <mergeCell ref="D9:D10"/>
    <mergeCell ref="E11:E12"/>
    <mergeCell ref="D11:D12"/>
    <mergeCell ref="B9:B10"/>
    <mergeCell ref="B11:B12"/>
    <mergeCell ref="M15:M16"/>
    <mergeCell ref="G13:G14"/>
    <mergeCell ref="N9:N10"/>
    <mergeCell ref="O9:O10"/>
    <mergeCell ref="G15:G16"/>
    <mergeCell ref="F13:F14"/>
    <mergeCell ref="O15:O16"/>
    <mergeCell ref="P9:P10"/>
    <mergeCell ref="M9:M10"/>
    <mergeCell ref="F9:F10"/>
    <mergeCell ref="AI9:AI10"/>
    <mergeCell ref="AI11:AI12"/>
    <mergeCell ref="G11:G12"/>
    <mergeCell ref="O17:O18"/>
    <mergeCell ref="P17:P18"/>
    <mergeCell ref="O11:O12"/>
    <mergeCell ref="P11:P12"/>
    <mergeCell ref="O13:O14"/>
    <mergeCell ref="P15:P16"/>
    <mergeCell ref="P13:P14"/>
    <mergeCell ref="Q28:V28"/>
    <mergeCell ref="W28:AB28"/>
    <mergeCell ref="AA27:AB27"/>
    <mergeCell ref="AI17:AI18"/>
    <mergeCell ref="AC28:AH28"/>
    <mergeCell ref="Q27:T27"/>
    <mergeCell ref="W27:Z27"/>
    <mergeCell ref="AG27:AH27"/>
    <mergeCell ref="AC27:AF27"/>
    <mergeCell ref="U27:V27"/>
    <mergeCell ref="AI4:AI7"/>
    <mergeCell ref="AC6:AH6"/>
    <mergeCell ref="W4:AB5"/>
    <mergeCell ref="AC4:AH5"/>
    <mergeCell ref="K6:K7"/>
    <mergeCell ref="O4:O7"/>
    <mergeCell ref="P4:P7"/>
    <mergeCell ref="M6:N6"/>
    <mergeCell ref="W6:AB6"/>
    <mergeCell ref="L6:L7"/>
    <mergeCell ref="A4:A7"/>
    <mergeCell ref="M17:M18"/>
    <mergeCell ref="N11:N12"/>
    <mergeCell ref="N13:N14"/>
    <mergeCell ref="N15:N16"/>
    <mergeCell ref="N17:N18"/>
    <mergeCell ref="B15:B16"/>
    <mergeCell ref="H15:H16"/>
    <mergeCell ref="H13:H14"/>
    <mergeCell ref="E13:E14"/>
    <mergeCell ref="C30:M30"/>
    <mergeCell ref="C31:H31"/>
    <mergeCell ref="B17:B18"/>
    <mergeCell ref="M27:N27"/>
    <mergeCell ref="C27:E27"/>
    <mergeCell ref="F17:F18"/>
    <mergeCell ref="G17:G18"/>
    <mergeCell ref="J27:L27"/>
    <mergeCell ref="E17:E18"/>
    <mergeCell ref="A33:B33"/>
    <mergeCell ref="A32:B32"/>
    <mergeCell ref="A15:A16"/>
    <mergeCell ref="A17:A18"/>
    <mergeCell ref="A34:B34"/>
    <mergeCell ref="A31:B31"/>
    <mergeCell ref="A30:B30"/>
    <mergeCell ref="C9:C10"/>
    <mergeCell ref="H9:H10"/>
    <mergeCell ref="H11:H12"/>
    <mergeCell ref="C11:C12"/>
    <mergeCell ref="G9:G10"/>
    <mergeCell ref="E9:E10"/>
    <mergeCell ref="Q4:V6"/>
    <mergeCell ref="M4:N5"/>
    <mergeCell ref="C5:H5"/>
    <mergeCell ref="F6:H6"/>
    <mergeCell ref="C6:E6"/>
    <mergeCell ref="C4:L4"/>
    <mergeCell ref="I5:L5"/>
    <mergeCell ref="I6:I7"/>
    <mergeCell ref="J6:J7"/>
    <mergeCell ref="A1:B1"/>
    <mergeCell ref="C17:C18"/>
    <mergeCell ref="C15:C16"/>
    <mergeCell ref="D15:D16"/>
    <mergeCell ref="E15:E16"/>
    <mergeCell ref="C13:C14"/>
    <mergeCell ref="D13:D14"/>
    <mergeCell ref="A3:AH3"/>
    <mergeCell ref="F15:F16"/>
    <mergeCell ref="B4:B7"/>
  </mergeCells>
  <printOptions horizontalCentered="1"/>
  <pageMargins left="0" right="0" top="0" bottom="0" header="0" footer="0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1"/>
  <sheetViews>
    <sheetView view="pageBreakPreview" zoomScaleNormal="70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9.125" style="166" customWidth="1"/>
    <col min="2" max="2" width="10.625" style="166" customWidth="1"/>
    <col min="3" max="3" width="23.00390625" style="165" bestFit="1" customWidth="1"/>
    <col min="4" max="4" width="11.125" style="165" customWidth="1"/>
    <col min="5" max="5" width="12.375" style="165" customWidth="1"/>
    <col min="6" max="6" width="18.375" style="165" customWidth="1"/>
    <col min="7" max="7" width="11.00390625" style="165" customWidth="1"/>
    <col min="8" max="8" width="15.25390625" style="165" customWidth="1"/>
    <col min="9" max="9" width="13.00390625" style="165" customWidth="1"/>
    <col min="10" max="10" width="23.25390625" style="165" customWidth="1"/>
    <col min="11" max="11" width="9.125" style="165" customWidth="1"/>
    <col min="12" max="12" width="12.00390625" style="165" customWidth="1"/>
    <col min="13" max="13" width="21.875" style="165" customWidth="1"/>
    <col min="14" max="14" width="9.125" style="165" customWidth="1"/>
    <col min="15" max="15" width="10.75390625" style="165" customWidth="1"/>
    <col min="16" max="16" width="9.375" style="165" customWidth="1"/>
    <col min="17" max="20" width="9.125" style="165" customWidth="1"/>
    <col min="21" max="16384" width="9.125" style="166" customWidth="1"/>
  </cols>
  <sheetData>
    <row r="2" spans="2:14" ht="12">
      <c r="B2" s="164" t="s">
        <v>74</v>
      </c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2"/>
      <c r="N2" s="172"/>
    </row>
    <row r="3" spans="2:20" ht="24">
      <c r="B3" s="174" t="s">
        <v>10</v>
      </c>
      <c r="C3" s="175" t="s">
        <v>63</v>
      </c>
      <c r="D3" s="176" t="s">
        <v>64</v>
      </c>
      <c r="E3" s="176" t="s">
        <v>65</v>
      </c>
      <c r="F3" s="176" t="s">
        <v>82</v>
      </c>
      <c r="G3" s="176" t="s">
        <v>67</v>
      </c>
      <c r="H3" s="176" t="s">
        <v>66</v>
      </c>
      <c r="I3" s="177" t="s">
        <v>68</v>
      </c>
      <c r="J3" s="176" t="s">
        <v>7</v>
      </c>
      <c r="K3" s="178"/>
      <c r="L3" s="179"/>
      <c r="M3" s="180"/>
      <c r="N3" s="180"/>
      <c r="O3" s="181"/>
      <c r="P3" s="179"/>
      <c r="Q3" s="180"/>
      <c r="R3" s="180"/>
      <c r="S3" s="181"/>
      <c r="T3" s="181"/>
    </row>
    <row r="4" spans="2:20" ht="12">
      <c r="B4" s="182" t="s">
        <v>4</v>
      </c>
      <c r="C4" s="176">
        <f>SUM(D4:I4)</f>
        <v>739</v>
      </c>
      <c r="D4" s="176">
        <f>SUM('I  rok 2019_2020'!W36)</f>
        <v>234</v>
      </c>
      <c r="E4" s="176">
        <f>SUM('I  rok 2019_2020'!X36)</f>
        <v>85</v>
      </c>
      <c r="F4" s="176">
        <f>SUM('I  rok 2019_2020'!Y36)</f>
        <v>185</v>
      </c>
      <c r="G4" s="176">
        <f>SUM('I  rok 2019_2020'!Z36)</f>
        <v>50</v>
      </c>
      <c r="H4" s="176">
        <f>SUM('I  rok 2019_2020'!AA36)</f>
        <v>185</v>
      </c>
      <c r="I4" s="177">
        <f>SUM('I  rok 2019_2020'!AB36)</f>
        <v>0</v>
      </c>
      <c r="J4" s="221">
        <f>SUM('I  rok 2019_2020'!C7:E35)</f>
        <v>32</v>
      </c>
      <c r="K4" s="178"/>
      <c r="L4" s="178"/>
      <c r="M4" s="181"/>
      <c r="N4" s="181"/>
      <c r="O4" s="181"/>
      <c r="P4" s="178"/>
      <c r="Q4" s="181"/>
      <c r="R4" s="181"/>
      <c r="S4" s="181"/>
      <c r="T4" s="181"/>
    </row>
    <row r="5" spans="2:20" ht="12">
      <c r="B5" s="182" t="s">
        <v>5</v>
      </c>
      <c r="C5" s="176">
        <f>SUM(D5:I5)</f>
        <v>975</v>
      </c>
      <c r="D5" s="176">
        <f>SUM('I  rok 2019_2020'!AC36)</f>
        <v>190</v>
      </c>
      <c r="E5" s="176">
        <f>SUM('I  rok 2019_2020'!AD36)</f>
        <v>50</v>
      </c>
      <c r="F5" s="176">
        <f>SUM('I  rok 2019_2020'!AE36)</f>
        <v>190</v>
      </c>
      <c r="G5" s="176">
        <f>SUM('I  rok 2019_2020'!AF36)</f>
        <v>110</v>
      </c>
      <c r="H5" s="176">
        <f>SUM('I  rok 2019_2020'!AG36)</f>
        <v>155</v>
      </c>
      <c r="I5" s="177">
        <f>SUM('I  rok 2019_2020'!AH36)</f>
        <v>280</v>
      </c>
      <c r="J5" s="222">
        <f>SUM('I  rok 2019_2020'!F7:H35)</f>
        <v>31.5</v>
      </c>
      <c r="K5" s="178"/>
      <c r="L5" s="178"/>
      <c r="M5" s="181"/>
      <c r="N5" s="181"/>
      <c r="O5" s="181"/>
      <c r="P5" s="178"/>
      <c r="Q5" s="181"/>
      <c r="R5" s="181"/>
      <c r="S5" s="181"/>
      <c r="T5" s="181"/>
    </row>
    <row r="6" spans="2:20" s="240" customFormat="1" ht="12">
      <c r="B6" s="236"/>
      <c r="C6" s="237">
        <f aca="true" t="shared" si="0" ref="C6:J6">SUM(C4:C5)</f>
        <v>1714</v>
      </c>
      <c r="D6" s="237">
        <f t="shared" si="0"/>
        <v>424</v>
      </c>
      <c r="E6" s="237">
        <f t="shared" si="0"/>
        <v>135</v>
      </c>
      <c r="F6" s="237">
        <f t="shared" si="0"/>
        <v>375</v>
      </c>
      <c r="G6" s="237">
        <f t="shared" si="0"/>
        <v>160</v>
      </c>
      <c r="H6" s="237">
        <f t="shared" si="0"/>
        <v>340</v>
      </c>
      <c r="I6" s="234">
        <f t="shared" si="0"/>
        <v>280</v>
      </c>
      <c r="J6" s="238">
        <f t="shared" si="0"/>
        <v>63.5</v>
      </c>
      <c r="K6" s="239"/>
      <c r="L6" s="239"/>
      <c r="M6" s="239"/>
      <c r="N6" s="239"/>
      <c r="O6" s="239"/>
      <c r="P6" s="239"/>
      <c r="Q6" s="239"/>
      <c r="R6" s="239"/>
      <c r="S6" s="239"/>
      <c r="T6" s="239"/>
    </row>
    <row r="7" spans="2:20" ht="12">
      <c r="B7" s="182" t="s">
        <v>69</v>
      </c>
      <c r="C7" s="176">
        <f>SUM(D7:I7)</f>
        <v>775</v>
      </c>
      <c r="D7" s="176">
        <f>SUM('II  rok 2020_2021'!W26)</f>
        <v>250</v>
      </c>
      <c r="E7" s="176">
        <f>SUM('II  rok 2020_2021'!X26)</f>
        <v>80</v>
      </c>
      <c r="F7" s="176">
        <f>SUM('II  rok 2020_2021'!Y26)</f>
        <v>115</v>
      </c>
      <c r="G7" s="176">
        <f>SUM('II  rok 2020_2021'!Z26)</f>
        <v>130</v>
      </c>
      <c r="H7" s="176">
        <f>SUM('II  rok 2020_2021'!AA26)</f>
        <v>200</v>
      </c>
      <c r="I7" s="177">
        <f>SUM('II  rok 2020_2021'!AB26)</f>
        <v>0</v>
      </c>
      <c r="J7" s="222">
        <f>SUM('II  rok 2020_2021'!C8:E25)</f>
        <v>34</v>
      </c>
      <c r="K7" s="178"/>
      <c r="L7" s="178"/>
      <c r="M7" s="181"/>
      <c r="N7" s="181"/>
      <c r="O7" s="181"/>
      <c r="P7" s="178"/>
      <c r="Q7" s="181"/>
      <c r="R7" s="181"/>
      <c r="S7" s="181"/>
      <c r="T7" s="181"/>
    </row>
    <row r="8" spans="2:20" ht="12">
      <c r="B8" s="182" t="s">
        <v>70</v>
      </c>
      <c r="C8" s="176">
        <f>SUM(D8:I8)</f>
        <v>775</v>
      </c>
      <c r="D8" s="176">
        <f>SUM('II  rok 2020_2021'!AC26)</f>
        <v>10</v>
      </c>
      <c r="E8" s="176">
        <f>SUM('II  rok 2020_2021'!AD26)</f>
        <v>20</v>
      </c>
      <c r="F8" s="176">
        <f>SUM('II  rok 2020_2021'!AE26)</f>
        <v>10</v>
      </c>
      <c r="G8" s="176">
        <f>SUM('II  rok 2020_2021'!AF26)</f>
        <v>240</v>
      </c>
      <c r="H8" s="176">
        <f>SUM('II  rok 2020_2021'!AG26)</f>
        <v>15</v>
      </c>
      <c r="I8" s="177">
        <f>SUM('II  rok 2020_2021'!AH26)</f>
        <v>480</v>
      </c>
      <c r="J8" s="221">
        <f>SUM('II  rok 2020_2021'!F8:H25)</f>
        <v>26</v>
      </c>
      <c r="K8" s="178"/>
      <c r="L8" s="178"/>
      <c r="M8" s="181"/>
      <c r="N8" s="181"/>
      <c r="O8" s="181"/>
      <c r="P8" s="178"/>
      <c r="Q8" s="181"/>
      <c r="R8" s="181"/>
      <c r="S8" s="181"/>
      <c r="T8" s="181"/>
    </row>
    <row r="9" spans="2:20" s="240" customFormat="1" ht="12">
      <c r="B9" s="236"/>
      <c r="C9" s="237">
        <f>SUM(C7:C8)</f>
        <v>1550</v>
      </c>
      <c r="D9" s="237">
        <f>SUM(D7:D8)</f>
        <v>260</v>
      </c>
      <c r="E9" s="237">
        <f aca="true" t="shared" si="1" ref="E9:J9">SUM(E7:E8)</f>
        <v>100</v>
      </c>
      <c r="F9" s="237">
        <f t="shared" si="1"/>
        <v>125</v>
      </c>
      <c r="G9" s="237">
        <f t="shared" si="1"/>
        <v>370</v>
      </c>
      <c r="H9" s="237">
        <f t="shared" si="1"/>
        <v>215</v>
      </c>
      <c r="I9" s="234">
        <f t="shared" si="1"/>
        <v>480</v>
      </c>
      <c r="J9" s="238">
        <f t="shared" si="1"/>
        <v>60</v>
      </c>
      <c r="K9" s="239"/>
      <c r="L9" s="239"/>
      <c r="M9" s="239"/>
      <c r="N9" s="239"/>
      <c r="O9" s="239"/>
      <c r="P9" s="239"/>
      <c r="Q9" s="239"/>
      <c r="R9" s="239"/>
      <c r="S9" s="239"/>
      <c r="T9" s="239"/>
    </row>
    <row r="10" spans="2:20" ht="12">
      <c r="B10" s="182" t="s">
        <v>71</v>
      </c>
      <c r="C10" s="176">
        <f>SUM(D10:I10)</f>
        <v>810</v>
      </c>
      <c r="D10" s="183">
        <f>SUM('III  rok 2021_2022'!W26)</f>
        <v>225</v>
      </c>
      <c r="E10" s="183">
        <f>SUM('III  rok 2021_2022'!X26)</f>
        <v>0</v>
      </c>
      <c r="F10" s="183">
        <f>SUM('III  rok 2021_2022'!Y26)</f>
        <v>25</v>
      </c>
      <c r="G10" s="183">
        <f>SUM('III  rok 2021_2022'!Z26)</f>
        <v>290</v>
      </c>
      <c r="H10" s="183">
        <f>SUM('III  rok 2021_2022'!AA26)</f>
        <v>150</v>
      </c>
      <c r="I10" s="184">
        <f>SUM('III  rok 2021_2022'!AB26)</f>
        <v>120</v>
      </c>
      <c r="J10" s="221">
        <f>SUM('III  rok 2021_2022'!C9:E25)</f>
        <v>27.5</v>
      </c>
      <c r="K10" s="178"/>
      <c r="L10" s="178"/>
      <c r="M10" s="181"/>
      <c r="N10" s="181"/>
      <c r="O10" s="181"/>
      <c r="P10" s="178"/>
      <c r="Q10" s="181"/>
      <c r="R10" s="181"/>
      <c r="S10" s="181"/>
      <c r="T10" s="181"/>
    </row>
    <row r="11" spans="2:20" ht="12">
      <c r="B11" s="182" t="s">
        <v>72</v>
      </c>
      <c r="C11" s="176">
        <f>SUM(D11:I11)</f>
        <v>710</v>
      </c>
      <c r="D11" s="183">
        <f>SUM('III  rok 2021_2022'!AC26)</f>
        <v>50</v>
      </c>
      <c r="E11" s="183">
        <f>SUM('III  rok 2021_2022'!AD26)</f>
        <v>0</v>
      </c>
      <c r="F11" s="183">
        <f>SUM('III  rok 2021_2022'!AE26)</f>
        <v>10</v>
      </c>
      <c r="G11" s="183">
        <f>SUM('III  rok 2021_2022'!AF26)</f>
        <v>280</v>
      </c>
      <c r="H11" s="183">
        <f>SUM('III  rok 2021_2022'!AG26)</f>
        <v>50</v>
      </c>
      <c r="I11" s="184">
        <f>SUM('III  rok 2021_2022'!AH26)</f>
        <v>320</v>
      </c>
      <c r="J11" s="221">
        <f>SUM('III  rok 2021_2022'!F9:H25)</f>
        <v>34</v>
      </c>
      <c r="K11" s="178"/>
      <c r="L11" s="185"/>
      <c r="M11" s="180"/>
      <c r="N11" s="180"/>
      <c r="O11" s="180"/>
      <c r="P11" s="178"/>
      <c r="Q11" s="178"/>
      <c r="R11" s="178"/>
      <c r="S11" s="178"/>
      <c r="T11" s="178"/>
    </row>
    <row r="12" spans="2:20" s="240" customFormat="1" ht="12">
      <c r="B12" s="236"/>
      <c r="C12" s="237">
        <f>SUM(C10:C11)</f>
        <v>1520</v>
      </c>
      <c r="D12" s="241">
        <f>SUM(D10:D11)</f>
        <v>275</v>
      </c>
      <c r="E12" s="235">
        <f aca="true" t="shared" si="2" ref="E12:J12">SUM(E10:E11)</f>
        <v>0</v>
      </c>
      <c r="F12" s="235">
        <f t="shared" si="2"/>
        <v>35</v>
      </c>
      <c r="G12" s="235">
        <f t="shared" si="2"/>
        <v>570</v>
      </c>
      <c r="H12" s="235">
        <f t="shared" si="2"/>
        <v>200</v>
      </c>
      <c r="I12" s="235">
        <f t="shared" si="2"/>
        <v>440</v>
      </c>
      <c r="J12" s="242">
        <f t="shared" si="2"/>
        <v>61.5</v>
      </c>
      <c r="K12" s="243"/>
      <c r="L12" s="244"/>
      <c r="M12" s="245"/>
      <c r="N12" s="245"/>
      <c r="O12" s="243"/>
      <c r="P12" s="243"/>
      <c r="Q12" s="243"/>
      <c r="R12" s="243"/>
      <c r="S12" s="243"/>
      <c r="T12" s="243"/>
    </row>
    <row r="13" spans="2:20" s="240" customFormat="1" ht="12.75" thickBot="1">
      <c r="B13" s="186" t="s">
        <v>73</v>
      </c>
      <c r="C13" s="246">
        <f>SUM(C6,C9,C12)</f>
        <v>4784</v>
      </c>
      <c r="D13" s="187">
        <f>SUM(D6,D9,D12)</f>
        <v>959</v>
      </c>
      <c r="E13" s="187">
        <f aca="true" t="shared" si="3" ref="E13:J13">SUM(E6,E9,E12)</f>
        <v>235</v>
      </c>
      <c r="F13" s="187">
        <f t="shared" si="3"/>
        <v>535</v>
      </c>
      <c r="G13" s="187">
        <f t="shared" si="3"/>
        <v>1100</v>
      </c>
      <c r="H13" s="187">
        <f t="shared" si="3"/>
        <v>755</v>
      </c>
      <c r="I13" s="188">
        <f t="shared" si="3"/>
        <v>1200</v>
      </c>
      <c r="J13" s="223">
        <f t="shared" si="3"/>
        <v>185</v>
      </c>
      <c r="K13" s="243"/>
      <c r="L13" s="244"/>
      <c r="M13" s="245"/>
      <c r="N13" s="245"/>
      <c r="O13" s="243"/>
      <c r="P13" s="243"/>
      <c r="Q13" s="243"/>
      <c r="R13" s="243"/>
      <c r="S13" s="243"/>
      <c r="T13" s="243"/>
    </row>
    <row r="14" spans="2:14" ht="12">
      <c r="B14" s="164"/>
      <c r="C14" s="338" t="s">
        <v>75</v>
      </c>
      <c r="D14" s="339"/>
      <c r="E14" s="340">
        <f>SUM(D6:F6,D9:F9,D12:F12)</f>
        <v>1729</v>
      </c>
      <c r="F14" s="340"/>
      <c r="G14" s="340"/>
      <c r="H14" s="185"/>
      <c r="I14" s="185"/>
      <c r="J14" s="185"/>
      <c r="K14" s="185"/>
      <c r="L14" s="173"/>
      <c r="M14" s="172"/>
      <c r="N14" s="172"/>
    </row>
    <row r="15" spans="2:14" ht="12">
      <c r="B15" s="164"/>
      <c r="C15" s="341" t="s">
        <v>76</v>
      </c>
      <c r="D15" s="341"/>
      <c r="E15" s="342">
        <f>SUM(H6,H9,H12)</f>
        <v>755</v>
      </c>
      <c r="F15" s="342"/>
      <c r="G15" s="342"/>
      <c r="H15" s="342"/>
      <c r="I15" s="185"/>
      <c r="J15" s="185"/>
      <c r="K15" s="185"/>
      <c r="L15" s="173"/>
      <c r="M15" s="172"/>
      <c r="N15" s="172"/>
    </row>
    <row r="16" spans="2:14" ht="12">
      <c r="B16" s="164"/>
      <c r="C16" s="335" t="s">
        <v>77</v>
      </c>
      <c r="D16" s="336"/>
      <c r="E16" s="336"/>
      <c r="F16" s="336"/>
      <c r="G16" s="336"/>
      <c r="H16" s="336"/>
      <c r="I16" s="336"/>
      <c r="J16" s="191">
        <f>SUM(D4:I5,D7:I8,D10:I11)</f>
        <v>4784</v>
      </c>
      <c r="L16" s="173"/>
      <c r="M16" s="185"/>
      <c r="N16" s="172"/>
    </row>
    <row r="17" spans="2:14" ht="12">
      <c r="B17" s="164"/>
      <c r="C17" s="192"/>
      <c r="D17" s="192"/>
      <c r="E17" s="192"/>
      <c r="F17" s="192"/>
      <c r="G17" s="192"/>
      <c r="H17" s="192"/>
      <c r="I17" s="192"/>
      <c r="J17" s="193"/>
      <c r="K17" s="185"/>
      <c r="L17" s="173"/>
      <c r="M17" s="172"/>
      <c r="N17" s="172"/>
    </row>
    <row r="18" spans="2:14" ht="12">
      <c r="B18" s="164" t="s">
        <v>78</v>
      </c>
      <c r="C18" s="172"/>
      <c r="D18" s="194"/>
      <c r="E18" s="173"/>
      <c r="F18" s="173"/>
      <c r="G18" s="173"/>
      <c r="H18" s="173"/>
      <c r="I18" s="173"/>
      <c r="L18" s="337"/>
      <c r="M18" s="337"/>
      <c r="N18" s="337"/>
    </row>
    <row r="19" spans="2:14" ht="24">
      <c r="B19" s="164"/>
      <c r="C19" s="167"/>
      <c r="D19" s="168" t="s">
        <v>79</v>
      </c>
      <c r="E19" s="169" t="s">
        <v>66</v>
      </c>
      <c r="F19" s="170" t="s">
        <v>80</v>
      </c>
      <c r="G19" s="169" t="s">
        <v>7</v>
      </c>
      <c r="H19" s="232" t="s">
        <v>181</v>
      </c>
      <c r="J19" s="171" t="s">
        <v>179</v>
      </c>
      <c r="K19" s="168" t="s">
        <v>79</v>
      </c>
      <c r="L19" s="169" t="s">
        <v>66</v>
      </c>
      <c r="M19" s="170" t="s">
        <v>80</v>
      </c>
      <c r="N19" s="170" t="s">
        <v>7</v>
      </c>
    </row>
    <row r="20" spans="2:14" ht="12">
      <c r="B20" s="164"/>
      <c r="C20" s="195" t="s">
        <v>129</v>
      </c>
      <c r="D20" s="196">
        <f>SUM('I  rok 2019_2020'!Q7:S8,'I  rok 2019_2020'!Q19:S20,'I  rok 2019_2020'!Q26:S29,'II  rok 2020_2021'!Q21:S21,'II  rok 2020_2021'!Q23:S23,)</f>
        <v>375</v>
      </c>
      <c r="E20" s="196">
        <f>SUM('I  rok 2019_2020'!U7:U8,'I  rok 2019_2020'!U19:U20,'I  rok 2019_2020'!U26:U29,'II  rok 2020_2021'!U21,'II  rok 2020_2021'!U23)</f>
        <v>125</v>
      </c>
      <c r="F20" s="170">
        <f>SUM(D20:E20)</f>
        <v>500</v>
      </c>
      <c r="G20" s="224">
        <f>SUM('I  rok 2019_2020'!I7:I8,'I  rok 2019_2020'!I19:I20,'I  rok 2019_2020'!I26:I29,'II  rok 2020_2021'!I21,'II  rok 2020_2021'!I23)</f>
        <v>20</v>
      </c>
      <c r="J20" s="195" t="s">
        <v>129</v>
      </c>
      <c r="K20" s="196">
        <v>375</v>
      </c>
      <c r="L20" s="196">
        <v>125</v>
      </c>
      <c r="M20" s="196">
        <f>SUM(K20:L20)</f>
        <v>500</v>
      </c>
      <c r="N20" s="196">
        <v>20</v>
      </c>
    </row>
    <row r="21" spans="2:14" ht="24">
      <c r="B21" s="164"/>
      <c r="C21" s="197" t="s">
        <v>163</v>
      </c>
      <c r="D21" s="198">
        <f>SUM('I  rok 2019_2020'!Q11:S12,'I  rok 2019_2020'!Q18:S18,'I  rok 2019_2020'!Q21:S24)</f>
        <v>225</v>
      </c>
      <c r="E21" s="198">
        <f>SUM('I  rok 2019_2020'!U11:U12,'I  rok 2019_2020'!U18,'I  rok 2019_2020'!U21:U24,)</f>
        <v>75</v>
      </c>
      <c r="F21" s="343">
        <f>SUM(D21:E22)</f>
        <v>420</v>
      </c>
      <c r="G21" s="225">
        <f>SUM('I  rok 2019_2020'!I11:I12,'I  rok 2019_2020'!I18,'I  rok 2019_2020'!I21:I24)</f>
        <v>12</v>
      </c>
      <c r="J21" s="197" t="s">
        <v>163</v>
      </c>
      <c r="K21" s="198">
        <v>225</v>
      </c>
      <c r="L21" s="197">
        <v>75</v>
      </c>
      <c r="M21" s="334">
        <f>SUM(K21,K22,L21,L22)</f>
        <v>420</v>
      </c>
      <c r="N21" s="198">
        <v>12</v>
      </c>
    </row>
    <row r="22" spans="2:14" ht="12">
      <c r="B22" s="164"/>
      <c r="C22" s="197" t="s">
        <v>81</v>
      </c>
      <c r="D22" s="198">
        <f>SUM('I  rok 2019_2020'!Q25:S25,'II  rok 2020_2021'!Q22:S22)</f>
        <v>90</v>
      </c>
      <c r="E22" s="198">
        <f>SUM('I  rok 2019_2020'!U25,'II  rok 2020_2021'!U22)</f>
        <v>30</v>
      </c>
      <c r="F22" s="344"/>
      <c r="G22" s="225">
        <f>SUM('I  rok 2019_2020'!I25,'II  rok 2020_2021'!I22)</f>
        <v>5</v>
      </c>
      <c r="J22" s="197" t="s">
        <v>81</v>
      </c>
      <c r="K22" s="198">
        <v>90</v>
      </c>
      <c r="L22" s="197">
        <v>30</v>
      </c>
      <c r="M22" s="334"/>
      <c r="N22" s="198">
        <v>5</v>
      </c>
    </row>
    <row r="23" spans="2:20" ht="48">
      <c r="B23" s="164"/>
      <c r="C23" s="199" t="s">
        <v>130</v>
      </c>
      <c r="D23" s="200">
        <f>SUM('I  rok 2019_2020'!Q9:S10,'I  rok 2019_2020'!Q13:S17,'I  rok 2019_2020'!Q31:S32,'II  rok 2020_2021'!Q8:S8,'II  rok 2020_2021'!Q19:S19,'II  rok 2020_2021'!Q24:S24)</f>
        <v>390</v>
      </c>
      <c r="E23" s="200">
        <f>SUM('I  rok 2019_2020'!U9:U10,'I  rok 2019_2020'!U13:U17,'I  rok 2019_2020'!U31:U32,'II  rok 2020_2021'!U8,'II  rok 2020_2021'!U19,'II  rok 2020_2021'!U24)</f>
        <v>210</v>
      </c>
      <c r="F23" s="170">
        <f>SUM(D23:E23)</f>
        <v>600</v>
      </c>
      <c r="G23" s="226">
        <f>SUM('I  rok 2019_2020'!I9:I10,'I  rok 2019_2020'!I13:I17,'I  rok 2019_2020'!I31:I32,'II  rok 2020_2021'!I8,'II  rok 2020_2021'!I19,'II  rok 2020_2021'!I24)</f>
        <v>22</v>
      </c>
      <c r="H23" s="165">
        <v>7</v>
      </c>
      <c r="I23" s="165" t="s">
        <v>184</v>
      </c>
      <c r="J23" s="199" t="s">
        <v>130</v>
      </c>
      <c r="K23" s="200">
        <v>450</v>
      </c>
      <c r="L23" s="200">
        <v>150</v>
      </c>
      <c r="M23" s="200">
        <f>SUM(K23:L23)</f>
        <v>600</v>
      </c>
      <c r="N23" s="200">
        <v>22</v>
      </c>
      <c r="R23" s="201"/>
      <c r="S23" s="201"/>
      <c r="T23" s="201"/>
    </row>
    <row r="24" spans="3:20" s="202" customFormat="1" ht="36">
      <c r="C24" s="203" t="s">
        <v>148</v>
      </c>
      <c r="D24" s="204">
        <f>SUM('II  rok 2020_2021'!Q9:S18,'II  rok 2020_2021'!Q20:S20,'III  rok 2021_2022'!Q9:S18,'III  rok 2021_2022'!Q19:S23)</f>
        <v>585</v>
      </c>
      <c r="E24" s="204">
        <f>SUM('II  rok 2020_2021'!U9:U18,'II  rok 2020_2021'!U20,'III  rok 2021_2022'!U9:U18,'III  rok 2021_2022'!U19:U23)</f>
        <v>315</v>
      </c>
      <c r="F24" s="170">
        <f>SUM(D24:E24)</f>
        <v>900</v>
      </c>
      <c r="G24" s="227">
        <f>SUM('II  rok 2020_2021'!I9:I18,'II  rok 2020_2021'!I20,'III  rok 2021_2022'!I9:I18,'III  rok 2021_2022'!I19:I23)</f>
        <v>34</v>
      </c>
      <c r="H24" s="202">
        <v>1</v>
      </c>
      <c r="I24" s="202" t="s">
        <v>185</v>
      </c>
      <c r="J24" s="203" t="s">
        <v>148</v>
      </c>
      <c r="K24" s="204">
        <v>585</v>
      </c>
      <c r="L24" s="204">
        <v>315</v>
      </c>
      <c r="M24" s="204">
        <f>SUM(K24:L24)</f>
        <v>900</v>
      </c>
      <c r="N24" s="204">
        <v>34</v>
      </c>
      <c r="R24" s="205"/>
      <c r="S24" s="205"/>
      <c r="T24" s="205"/>
    </row>
    <row r="25" spans="2:14" ht="12">
      <c r="B25" s="164"/>
      <c r="C25" s="206" t="s">
        <v>67</v>
      </c>
      <c r="D25" s="170">
        <f>SUM('I  rok 2019_2020'!T36,'II  rok 2020_2021'!T26,'III  rok 2021_2022'!T26)</f>
        <v>1100</v>
      </c>
      <c r="E25" s="170"/>
      <c r="F25" s="170">
        <f>SUM(D25:E25)</f>
        <v>1100</v>
      </c>
      <c r="G25" s="228">
        <f>SUM('I  rok 2019_2020'!J36,'II  rok 2020_2021'!J26,'III  rok 2021_2022'!J26)</f>
        <v>41</v>
      </c>
      <c r="H25" s="166">
        <v>41</v>
      </c>
      <c r="I25" s="166" t="s">
        <v>182</v>
      </c>
      <c r="J25" s="206" t="s">
        <v>67</v>
      </c>
      <c r="K25" s="170">
        <v>1100</v>
      </c>
      <c r="L25" s="170"/>
      <c r="M25" s="204">
        <f>SUM(K25:L25)</f>
        <v>1100</v>
      </c>
      <c r="N25" s="170">
        <v>41</v>
      </c>
    </row>
    <row r="26" spans="2:14" ht="12">
      <c r="B26" s="164"/>
      <c r="C26" s="206" t="s">
        <v>68</v>
      </c>
      <c r="D26" s="170">
        <f>SUM('I  rok 2019_2020'!V36,'II  rok 2020_2021'!V26,'III  rok 2021_2022'!V26)</f>
        <v>1200</v>
      </c>
      <c r="E26" s="170"/>
      <c r="F26" s="170">
        <f>SUM(D26:E26)</f>
        <v>1200</v>
      </c>
      <c r="G26" s="228">
        <f>SUM('I  rok 2019_2020'!K36,'II  rok 2020_2021'!K26,'III  rok 2021_2022'!K26)</f>
        <v>46</v>
      </c>
      <c r="H26" s="166">
        <v>46</v>
      </c>
      <c r="I26" s="166" t="s">
        <v>183</v>
      </c>
      <c r="J26" s="206" t="s">
        <v>68</v>
      </c>
      <c r="K26" s="170">
        <v>1200</v>
      </c>
      <c r="L26" s="170"/>
      <c r="M26" s="204">
        <f>SUM(K26:L26)</f>
        <v>1200</v>
      </c>
      <c r="N26" s="170">
        <v>46</v>
      </c>
    </row>
    <row r="27" spans="2:14" ht="12">
      <c r="B27" s="164"/>
      <c r="C27" s="207" t="s">
        <v>161</v>
      </c>
      <c r="G27" s="229">
        <f>SUM('III  rok 2021_2022'!I25)</f>
        <v>5</v>
      </c>
      <c r="H27" s="166"/>
      <c r="I27" s="166"/>
      <c r="J27" s="207" t="s">
        <v>161</v>
      </c>
      <c r="N27" s="168">
        <v>5</v>
      </c>
    </row>
    <row r="28" spans="2:14" ht="12">
      <c r="B28" s="164"/>
      <c r="C28" s="207" t="s">
        <v>162</v>
      </c>
      <c r="D28" s="170">
        <f>SUM('I  rok 2019_2020'!Q35:S35,'II  rok 2020_2021'!Q25:S25,'III  rok 2021_2022'!Q24:S24)</f>
        <v>60</v>
      </c>
      <c r="E28" s="170"/>
      <c r="F28" s="170">
        <f>SUM(D28:E28)</f>
        <v>60</v>
      </c>
      <c r="G28" s="228">
        <f>SUM('I  rok 2019_2020'!L35,'II  rok 2020_2021'!L25,'III  rok 2021_2022'!L24)</f>
        <v>0</v>
      </c>
      <c r="H28" s="166"/>
      <c r="I28" s="166"/>
      <c r="J28" s="207" t="s">
        <v>162</v>
      </c>
      <c r="K28" s="170">
        <v>60</v>
      </c>
      <c r="L28" s="170"/>
      <c r="M28" s="170">
        <f>SUM(K28,L28)</f>
        <v>60</v>
      </c>
      <c r="N28" s="170"/>
    </row>
    <row r="29" spans="2:14" ht="12">
      <c r="B29" s="164"/>
      <c r="C29" s="207" t="s">
        <v>131</v>
      </c>
      <c r="D29" s="170">
        <f>SUM('I  rok 2019_2020'!Q33)</f>
        <v>4</v>
      </c>
      <c r="E29" s="170"/>
      <c r="F29" s="170">
        <f>SUM(D29:E29)</f>
        <v>4</v>
      </c>
      <c r="G29" s="228"/>
      <c r="H29" s="166"/>
      <c r="I29" s="166"/>
      <c r="J29" s="207"/>
      <c r="K29" s="170"/>
      <c r="L29" s="170"/>
      <c r="M29" s="170"/>
      <c r="N29" s="170"/>
    </row>
    <row r="30" spans="2:14" ht="18.75" customHeight="1">
      <c r="B30" s="164"/>
      <c r="C30" s="208" t="s">
        <v>80</v>
      </c>
      <c r="D30" s="168">
        <f>SUM(D20:D29)</f>
        <v>4029</v>
      </c>
      <c r="E30" s="168">
        <f>SUM(E20:E29)</f>
        <v>755</v>
      </c>
      <c r="F30" s="170">
        <f>SUM(F20:F29)</f>
        <v>4784</v>
      </c>
      <c r="G30" s="229">
        <f>SUM(G20:G29)</f>
        <v>185</v>
      </c>
      <c r="H30" s="233">
        <f>SUM(H23:H29)</f>
        <v>95</v>
      </c>
      <c r="I30" s="166"/>
      <c r="J30" s="207"/>
      <c r="K30" s="170">
        <f>SUM(K20:K26)</f>
        <v>4025</v>
      </c>
      <c r="L30" s="170">
        <f>SUM(L20:L28)</f>
        <v>695</v>
      </c>
      <c r="M30" s="170">
        <f>SUM(M20:M26)</f>
        <v>4720</v>
      </c>
      <c r="N30" s="170">
        <f>SUM(N20:N28)</f>
        <v>185</v>
      </c>
    </row>
    <row r="31" spans="2:17" ht="12">
      <c r="B31" s="164"/>
      <c r="C31" s="208" t="s">
        <v>149</v>
      </c>
      <c r="D31" s="189"/>
      <c r="E31" s="190"/>
      <c r="F31" s="209"/>
      <c r="G31" s="221">
        <f>SUM(G20:G26,G28)</f>
        <v>180</v>
      </c>
      <c r="H31" s="166"/>
      <c r="I31" s="166"/>
      <c r="M31" s="178"/>
      <c r="N31" s="180"/>
      <c r="O31" s="180"/>
      <c r="P31" s="210"/>
      <c r="Q31" s="180"/>
    </row>
  </sheetData>
  <sheetProtection/>
  <mergeCells count="8">
    <mergeCell ref="M21:M22"/>
    <mergeCell ref="C16:I16"/>
    <mergeCell ref="L18:N18"/>
    <mergeCell ref="C14:D14"/>
    <mergeCell ref="E14:G14"/>
    <mergeCell ref="C15:D15"/>
    <mergeCell ref="E15:H15"/>
    <mergeCell ref="F21:F22"/>
  </mergeCells>
  <printOptions/>
  <pageMargins left="0.11811023622047244" right="0.1968503937007874" top="0.15748031496062992" bottom="0.15748031496062992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F1">
      <selection activeCell="E13" sqref="E13"/>
    </sheetView>
  </sheetViews>
  <sheetFormatPr defaultColWidth="9.00390625" defaultRowHeight="12.75"/>
  <cols>
    <col min="3" max="3" width="12.25390625" style="0" customWidth="1"/>
  </cols>
  <sheetData>
    <row r="1" spans="1:29" ht="15">
      <c r="A1" s="347" t="s">
        <v>112</v>
      </c>
      <c r="B1" s="347" t="s">
        <v>113</v>
      </c>
      <c r="C1" s="347" t="s">
        <v>114</v>
      </c>
      <c r="D1" s="347" t="s">
        <v>115</v>
      </c>
      <c r="E1" s="347" t="s">
        <v>116</v>
      </c>
      <c r="F1" s="347" t="s">
        <v>10</v>
      </c>
      <c r="G1" s="347"/>
      <c r="H1" s="347"/>
      <c r="I1" s="347"/>
      <c r="J1" s="347"/>
      <c r="K1" s="347"/>
      <c r="L1" s="347" t="s">
        <v>117</v>
      </c>
      <c r="M1" s="347" t="s">
        <v>116</v>
      </c>
      <c r="N1" s="347" t="s">
        <v>10</v>
      </c>
      <c r="O1" s="347"/>
      <c r="P1" s="347"/>
      <c r="Q1" s="347"/>
      <c r="R1" s="347"/>
      <c r="S1" s="347"/>
      <c r="T1" s="347" t="s">
        <v>118</v>
      </c>
      <c r="U1" s="346" t="s">
        <v>119</v>
      </c>
      <c r="V1" s="346" t="s">
        <v>120</v>
      </c>
      <c r="W1" s="346" t="s">
        <v>121</v>
      </c>
      <c r="X1" s="345" t="s">
        <v>133</v>
      </c>
      <c r="Y1" s="346" t="s">
        <v>132</v>
      </c>
      <c r="Z1" s="345" t="s">
        <v>122</v>
      </c>
      <c r="AA1" s="347" t="s">
        <v>123</v>
      </c>
      <c r="AB1" s="349" t="s">
        <v>124</v>
      </c>
      <c r="AC1" s="1"/>
    </row>
    <row r="2" spans="1:29" ht="15">
      <c r="A2" s="347"/>
      <c r="B2" s="347"/>
      <c r="C2" s="347"/>
      <c r="D2" s="347"/>
      <c r="E2" s="347"/>
      <c r="F2" s="347" t="s">
        <v>4</v>
      </c>
      <c r="G2" s="347"/>
      <c r="H2" s="347"/>
      <c r="I2" s="347"/>
      <c r="J2" s="347"/>
      <c r="K2" s="347"/>
      <c r="L2" s="347"/>
      <c r="M2" s="347"/>
      <c r="N2" s="347" t="s">
        <v>5</v>
      </c>
      <c r="O2" s="347"/>
      <c r="P2" s="347"/>
      <c r="Q2" s="347"/>
      <c r="R2" s="347"/>
      <c r="S2" s="347"/>
      <c r="T2" s="347"/>
      <c r="U2" s="346"/>
      <c r="V2" s="346"/>
      <c r="W2" s="346"/>
      <c r="X2" s="345"/>
      <c r="Y2" s="346"/>
      <c r="Z2" s="345"/>
      <c r="AA2" s="347"/>
      <c r="AB2" s="350"/>
      <c r="AC2" s="1"/>
    </row>
    <row r="3" spans="1:29" ht="15">
      <c r="A3" s="347"/>
      <c r="B3" s="347"/>
      <c r="C3" s="347"/>
      <c r="D3" s="347"/>
      <c r="E3" s="347"/>
      <c r="F3" s="3" t="s">
        <v>2</v>
      </c>
      <c r="G3" s="3" t="s">
        <v>3</v>
      </c>
      <c r="H3" s="3" t="s">
        <v>9</v>
      </c>
      <c r="I3" s="3" t="s">
        <v>11</v>
      </c>
      <c r="J3" s="3" t="s">
        <v>17</v>
      </c>
      <c r="K3" s="3" t="s">
        <v>12</v>
      </c>
      <c r="L3" s="347"/>
      <c r="M3" s="347"/>
      <c r="N3" s="3" t="s">
        <v>2</v>
      </c>
      <c r="O3" s="3" t="s">
        <v>3</v>
      </c>
      <c r="P3" s="3" t="s">
        <v>9</v>
      </c>
      <c r="Q3" s="3" t="s">
        <v>11</v>
      </c>
      <c r="R3" s="3" t="s">
        <v>17</v>
      </c>
      <c r="S3" s="3" t="s">
        <v>12</v>
      </c>
      <c r="T3" s="347"/>
      <c r="U3" s="346"/>
      <c r="V3" s="346"/>
      <c r="W3" s="346"/>
      <c r="X3" s="345"/>
      <c r="Y3" s="346"/>
      <c r="Z3" s="345"/>
      <c r="AA3" s="347"/>
      <c r="AB3" s="351"/>
      <c r="AC3" s="1"/>
    </row>
    <row r="4" spans="1:29" ht="22.5">
      <c r="A4" s="348" t="s">
        <v>126</v>
      </c>
      <c r="B4" s="348" t="s">
        <v>4</v>
      </c>
      <c r="C4" s="14" t="s">
        <v>135</v>
      </c>
      <c r="D4" s="9">
        <v>1</v>
      </c>
      <c r="E4" s="9">
        <f>SUM('I  rok 2019_2020'!C37:E37)</f>
        <v>32</v>
      </c>
      <c r="F4" s="7">
        <f>'I  rok 2019_2020'!W36</f>
        <v>234</v>
      </c>
      <c r="G4" s="7">
        <f>'I  rok 2019_2020'!X36</f>
        <v>85</v>
      </c>
      <c r="H4" s="7">
        <f>'I  rok 2019_2020'!Y36</f>
        <v>185</v>
      </c>
      <c r="I4" s="7">
        <f>'I  rok 2019_2020'!Z36</f>
        <v>50</v>
      </c>
      <c r="J4" s="7">
        <f>'I  rok 2019_2020'!AA36</f>
        <v>185</v>
      </c>
      <c r="K4" s="7">
        <f>'I  rok 2019_2020'!AB36</f>
        <v>0</v>
      </c>
      <c r="L4" s="8">
        <f>SUM(F4:K4)</f>
        <v>739</v>
      </c>
      <c r="M4" s="2">
        <f>SUM('I  rok 2019_2020'!F37:H37)</f>
        <v>31.5</v>
      </c>
      <c r="N4" s="7">
        <f>'I  rok 2019_2020'!AC36</f>
        <v>190</v>
      </c>
      <c r="O4" s="7">
        <f>'I  rok 2019_2020'!AD36</f>
        <v>50</v>
      </c>
      <c r="P4" s="7">
        <f>'I  rok 2019_2020'!AE36</f>
        <v>190</v>
      </c>
      <c r="Q4" s="7">
        <f>'I  rok 2019_2020'!AF36</f>
        <v>110</v>
      </c>
      <c r="R4" s="7">
        <f>'I  rok 2019_2020'!AG36</f>
        <v>155</v>
      </c>
      <c r="S4" s="7">
        <f>'I  rok 2019_2020'!AH36</f>
        <v>280</v>
      </c>
      <c r="T4" s="8">
        <f>SUM(N4:S4)</f>
        <v>975</v>
      </c>
      <c r="U4" s="7">
        <f>SUM('suma 20192022'!F4,'suma 20192022'!N4)</f>
        <v>424</v>
      </c>
      <c r="V4" s="7">
        <f>SUM('suma 20192022'!G4,'suma 20192022'!O4)</f>
        <v>135</v>
      </c>
      <c r="W4" s="7">
        <f>SUM('suma 20192022'!H4,'suma 20192022'!P4)</f>
        <v>375</v>
      </c>
      <c r="X4" s="7">
        <f>SUM('suma 20192022'!I4,'suma 20192022'!Q4)</f>
        <v>160</v>
      </c>
      <c r="Y4" s="7">
        <f>SUM('suma 20192022'!J4,'suma 20192022'!R4)</f>
        <v>340</v>
      </c>
      <c r="Z4" s="7">
        <f>SUM('suma 20192022'!K4,'suma 20192022'!S4)</f>
        <v>280</v>
      </c>
      <c r="AA4" s="7">
        <f>SUM(U4:Z4)</f>
        <v>1714</v>
      </c>
      <c r="AB4" s="7">
        <f>SUM(Y4:Z4)</f>
        <v>620</v>
      </c>
      <c r="AC4" s="4" t="s">
        <v>125</v>
      </c>
    </row>
    <row r="5" spans="1:28" ht="15">
      <c r="A5" s="348"/>
      <c r="B5" s="348"/>
      <c r="C5" s="14" t="s">
        <v>139</v>
      </c>
      <c r="D5" s="9">
        <v>2</v>
      </c>
      <c r="E5" s="9">
        <f>SUM('II  rok 2020_2021'!C28:E28)</f>
        <v>34</v>
      </c>
      <c r="F5" s="7">
        <f>'II  rok 2020_2021'!W26</f>
        <v>250</v>
      </c>
      <c r="G5" s="7">
        <f>'II  rok 2020_2021'!X26</f>
        <v>80</v>
      </c>
      <c r="H5" s="7">
        <f>'II  rok 2020_2021'!Y26</f>
        <v>115</v>
      </c>
      <c r="I5" s="7">
        <f>'II  rok 2020_2021'!Z26</f>
        <v>130</v>
      </c>
      <c r="J5" s="7">
        <f>'II  rok 2020_2021'!AA26</f>
        <v>200</v>
      </c>
      <c r="K5" s="7">
        <f>'II  rok 2020_2021'!AB26</f>
        <v>0</v>
      </c>
      <c r="L5" s="8">
        <f>SUM(F5:K5)</f>
        <v>775</v>
      </c>
      <c r="M5" s="2">
        <f>SUM('II  rok 2020_2021'!F28:H28)</f>
        <v>26</v>
      </c>
      <c r="N5" s="7">
        <f>'II  rok 2020_2021'!AC26</f>
        <v>10</v>
      </c>
      <c r="O5" s="7">
        <f>'II  rok 2020_2021'!AD26</f>
        <v>20</v>
      </c>
      <c r="P5" s="7">
        <f>'II  rok 2020_2021'!AE26</f>
        <v>10</v>
      </c>
      <c r="Q5" s="7">
        <f>'II  rok 2020_2021'!AF26</f>
        <v>240</v>
      </c>
      <c r="R5" s="7">
        <f>'II  rok 2020_2021'!AG26</f>
        <v>15</v>
      </c>
      <c r="S5" s="7">
        <f>'II  rok 2020_2021'!AH26</f>
        <v>480</v>
      </c>
      <c r="T5" s="8">
        <f>SUM(N5:S5)</f>
        <v>775</v>
      </c>
      <c r="U5" s="7">
        <f>SUM('suma 20192022'!F5,'suma 20192022'!N5)</f>
        <v>260</v>
      </c>
      <c r="V5" s="7">
        <f>SUM('suma 20192022'!G5,'suma 20192022'!O5)</f>
        <v>100</v>
      </c>
      <c r="W5" s="7">
        <f>SUM('suma 20192022'!H5,'suma 20192022'!P5)</f>
        <v>125</v>
      </c>
      <c r="X5" s="7">
        <f>SUM('suma 20192022'!I5,'suma 20192022'!Q5)</f>
        <v>370</v>
      </c>
      <c r="Y5" s="7">
        <f>SUM('suma 20192022'!J5,'suma 20192022'!R5)</f>
        <v>215</v>
      </c>
      <c r="Z5" s="7">
        <f>SUM('suma 20192022'!K5,'suma 20192022'!S5)</f>
        <v>480</v>
      </c>
      <c r="AA5" s="7">
        <f>SUM(U5:Z5)</f>
        <v>1550</v>
      </c>
      <c r="AB5" s="7">
        <f>SUM(Y5:Z5)</f>
        <v>695</v>
      </c>
    </row>
    <row r="6" spans="1:28" ht="15">
      <c r="A6" s="348"/>
      <c r="B6" s="348"/>
      <c r="C6" s="14" t="s">
        <v>152</v>
      </c>
      <c r="D6" s="9">
        <v>3</v>
      </c>
      <c r="E6" s="9">
        <f>SUM('III  rok 2021_2022'!C27:E27)</f>
        <v>27.5</v>
      </c>
      <c r="F6" s="7">
        <f>'III  rok 2021_2022'!W26</f>
        <v>225</v>
      </c>
      <c r="G6" s="7">
        <f>'III  rok 2021_2022'!X26</f>
        <v>0</v>
      </c>
      <c r="H6" s="7">
        <f>'III  rok 2021_2022'!Y26</f>
        <v>25</v>
      </c>
      <c r="I6" s="7">
        <f>'III  rok 2021_2022'!Z26</f>
        <v>290</v>
      </c>
      <c r="J6" s="7">
        <f>'III  rok 2021_2022'!AA26</f>
        <v>150</v>
      </c>
      <c r="K6" s="7">
        <f>'III  rok 2021_2022'!AB26</f>
        <v>120</v>
      </c>
      <c r="L6" s="8">
        <f>SUM(F6:K6)</f>
        <v>810</v>
      </c>
      <c r="M6" s="2">
        <f>SUM('III  rok 2021_2022'!F27:H27)</f>
        <v>34</v>
      </c>
      <c r="N6" s="7">
        <f>'III  rok 2021_2022'!AC26</f>
        <v>50</v>
      </c>
      <c r="O6" s="7">
        <f>'III  rok 2021_2022'!AD26</f>
        <v>0</v>
      </c>
      <c r="P6" s="7">
        <f>'III  rok 2021_2022'!AE26</f>
        <v>10</v>
      </c>
      <c r="Q6" s="7">
        <f>'III  rok 2021_2022'!AF26</f>
        <v>280</v>
      </c>
      <c r="R6" s="7">
        <f>'III  rok 2021_2022'!AG26</f>
        <v>50</v>
      </c>
      <c r="S6" s="7">
        <f>'III  rok 2021_2022'!AH26</f>
        <v>320</v>
      </c>
      <c r="T6" s="8">
        <f>SUM(N6:S6)</f>
        <v>710</v>
      </c>
      <c r="U6" s="7">
        <f>SUM('suma 20192022'!F6,'suma 20192022'!N6)</f>
        <v>275</v>
      </c>
      <c r="V6" s="7">
        <f>SUM('suma 20192022'!G6,'suma 20192022'!O6)</f>
        <v>0</v>
      </c>
      <c r="W6" s="7">
        <f>SUM('suma 20192022'!H6,'suma 20192022'!P6)</f>
        <v>35</v>
      </c>
      <c r="X6" s="7">
        <f>SUM('suma 20192022'!I6,'suma 20192022'!Q6)</f>
        <v>570</v>
      </c>
      <c r="Y6" s="7">
        <f>SUM('suma 20192022'!J6,'suma 20192022'!R6)</f>
        <v>200</v>
      </c>
      <c r="Z6" s="7">
        <f>SUM('suma 20192022'!K6,'suma 20192022'!S6)</f>
        <v>440</v>
      </c>
      <c r="AA6" s="7">
        <f>SUM(U6:Z6)</f>
        <v>1520</v>
      </c>
      <c r="AB6" s="7">
        <f>SUM(Y6:Z6)</f>
        <v>640</v>
      </c>
    </row>
    <row r="7" spans="1:29" ht="15">
      <c r="A7" s="11"/>
      <c r="B7" s="12"/>
      <c r="C7" s="12"/>
      <c r="D7" s="12"/>
      <c r="E7" s="13">
        <f>SUM(E4:E6)</f>
        <v>93.5</v>
      </c>
      <c r="F7" s="5"/>
      <c r="G7" s="5"/>
      <c r="H7" s="5"/>
      <c r="I7" s="5"/>
      <c r="J7" s="5"/>
      <c r="K7" s="5"/>
      <c r="L7" s="8">
        <f>SUM(L4:L6)</f>
        <v>2324</v>
      </c>
      <c r="M7" s="6">
        <f>SUM(M4:M6)</f>
        <v>91.5</v>
      </c>
      <c r="N7" s="5"/>
      <c r="O7" s="5"/>
      <c r="P7" s="5"/>
      <c r="Q7" s="5"/>
      <c r="R7" s="5"/>
      <c r="S7" s="5"/>
      <c r="T7" s="8">
        <f>SUM(T4:T6)</f>
        <v>2460</v>
      </c>
      <c r="U7" s="10">
        <f>SUM(U4:U6)</f>
        <v>959</v>
      </c>
      <c r="V7" s="10">
        <f aca="true" t="shared" si="0" ref="V7:AB7">SUM(V4:V6)</f>
        <v>235</v>
      </c>
      <c r="W7" s="10">
        <f t="shared" si="0"/>
        <v>535</v>
      </c>
      <c r="X7" s="10">
        <f t="shared" si="0"/>
        <v>1100</v>
      </c>
      <c r="Y7" s="10">
        <f t="shared" si="0"/>
        <v>755</v>
      </c>
      <c r="Z7" s="10">
        <f t="shared" si="0"/>
        <v>1200</v>
      </c>
      <c r="AA7" s="10">
        <f t="shared" si="0"/>
        <v>4784</v>
      </c>
      <c r="AB7" s="10">
        <f t="shared" si="0"/>
        <v>1955</v>
      </c>
      <c r="AC7" s="1"/>
    </row>
    <row r="22" ht="12.75">
      <c r="E22" s="15"/>
    </row>
  </sheetData>
  <sheetProtection/>
  <mergeCells count="22">
    <mergeCell ref="F2:K2"/>
    <mergeCell ref="N2:S2"/>
    <mergeCell ref="A1:A3"/>
    <mergeCell ref="F1:K1"/>
    <mergeCell ref="N1:S1"/>
    <mergeCell ref="M1:M3"/>
    <mergeCell ref="T1:T3"/>
    <mergeCell ref="L1:L3"/>
    <mergeCell ref="C1:C3"/>
    <mergeCell ref="E1:E3"/>
    <mergeCell ref="A4:A6"/>
    <mergeCell ref="AB1:AB3"/>
    <mergeCell ref="AA1:AA3"/>
    <mergeCell ref="D1:D3"/>
    <mergeCell ref="B1:B3"/>
    <mergeCell ref="B4:B6"/>
    <mergeCell ref="Z1:Z3"/>
    <mergeCell ref="U1:U3"/>
    <mergeCell ref="V1:V3"/>
    <mergeCell ref="W1:W3"/>
    <mergeCell ref="X1:X3"/>
    <mergeCell ref="Y1:Y3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2017-07-12T11:57:42Z</cp:lastPrinted>
  <dcterms:created xsi:type="dcterms:W3CDTF">1997-02-26T13:46:56Z</dcterms:created>
  <dcterms:modified xsi:type="dcterms:W3CDTF">2021-10-20T06:54:07Z</dcterms:modified>
  <cp:category/>
  <cp:version/>
  <cp:contentType/>
  <cp:contentStatus/>
</cp:coreProperties>
</file>